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表" sheetId="6" r:id="rId1"/>
  </sheets>
  <definedNames>
    <definedName name="_xlnm._FilterDatabase" localSheetId="0" hidden="1">表!$2:$42</definedName>
    <definedName name="_xlnm.Print_Titles" localSheetId="0">表!$1:$2</definedName>
  </definedNames>
  <calcPr calcId="144525"/>
</workbook>
</file>

<file path=xl/sharedStrings.xml><?xml version="1.0" encoding="utf-8"?>
<sst xmlns="http://schemas.openxmlformats.org/spreadsheetml/2006/main" count="166" uniqueCount="49">
  <si>
    <t>2022年三亚市天涯区基层医疗卫生事业单位公开招聘工作人员第一批考察结果及第一批拟聘用人员名单</t>
  </si>
  <si>
    <t>序号</t>
  </si>
  <si>
    <t>拟聘单位</t>
  </si>
  <si>
    <t>拟聘职位</t>
  </si>
  <si>
    <t>准考证号码</t>
  </si>
  <si>
    <t>姓名</t>
  </si>
  <si>
    <t>性别</t>
  </si>
  <si>
    <t>学历</t>
  </si>
  <si>
    <t>学位</t>
  </si>
  <si>
    <t>所学专业</t>
  </si>
  <si>
    <t>专业技术资格</t>
  </si>
  <si>
    <t>考察结果</t>
  </si>
  <si>
    <t>综合成绩</t>
  </si>
  <si>
    <t>备注</t>
  </si>
  <si>
    <t>河西社区卫生服务中心</t>
  </si>
  <si>
    <t>检验师</t>
  </si>
  <si>
    <t>初级</t>
  </si>
  <si>
    <t>合格</t>
  </si>
  <si>
    <t>凤凰卫生院</t>
  </si>
  <si>
    <t>临床医师</t>
  </si>
  <si>
    <t>公卫医师</t>
  </si>
  <si>
    <t>麦河</t>
  </si>
  <si>
    <t>男</t>
  </si>
  <si>
    <t>医师</t>
  </si>
  <si>
    <t>药师</t>
  </si>
  <si>
    <t>护理师（士）</t>
  </si>
  <si>
    <t>初级护师</t>
  </si>
  <si>
    <t>初级护士</t>
  </si>
  <si>
    <t>会计</t>
  </si>
  <si>
    <t>马岭卫生院</t>
  </si>
  <si>
    <t>医学检验技术师</t>
  </si>
  <si>
    <t>初级会计师</t>
  </si>
  <si>
    <t>三亚湾社区卫生服务中心</t>
  </si>
  <si>
    <t>全科医师</t>
  </si>
  <si>
    <t>临床中医师</t>
  </si>
  <si>
    <t>女</t>
  </si>
  <si>
    <t>中医医师</t>
  </si>
  <si>
    <t>高峰卫生院</t>
  </si>
  <si>
    <t>村卫生室医生</t>
  </si>
  <si>
    <t>4600*********937</t>
  </si>
  <si>
    <t>西药剂师（士）</t>
  </si>
  <si>
    <t>大专</t>
  </si>
  <si>
    <t>中级</t>
  </si>
  <si>
    <t>无</t>
  </si>
  <si>
    <t>B超医师</t>
  </si>
  <si>
    <t>护士</t>
  </si>
  <si>
    <t>儿保医师</t>
  </si>
  <si>
    <t>助理医师</t>
  </si>
  <si>
    <t>外科医师</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</si>
</sst>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00_ "/>
  </numFmts>
  <fonts count="28">
    <font>
      <sz val="11"/>
      <color theme="1"/>
      <name val="宋体"/>
      <charset val="134"/>
      <scheme val="minor"/>
    </font>
    <font>
      <sz val="20"/>
      <color theme="1"/>
      <name val="宋体"/>
      <charset val="134"/>
      <scheme val="minor"/>
    </font>
    <font>
      <b/>
      <sz val="16"/>
      <color theme="1"/>
      <name val="宋体"/>
      <charset val="134"/>
      <scheme val="minor"/>
    </font>
    <font>
      <sz val="14"/>
      <color theme="1"/>
      <name val="宋体"/>
      <charset val="134"/>
      <scheme val="minor"/>
    </font>
    <font>
      <sz val="12"/>
      <color theme="1"/>
      <name val="宋体"/>
      <charset val="134"/>
      <scheme val="minor"/>
    </font>
    <font>
      <b/>
      <sz val="20"/>
      <color theme="1"/>
      <name val="宋体"/>
      <charset val="134"/>
    </font>
    <font>
      <b/>
      <sz val="16"/>
      <color theme="1"/>
      <name val="宋体"/>
      <charset val="134"/>
    </font>
    <font>
      <sz val="16"/>
      <color theme="1"/>
      <name val="宋体"/>
      <charset val="134"/>
      <scheme val="minor"/>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44"/>
  <sheetViews>
    <sheetView tabSelected="1" zoomScale="85" zoomScaleNormal="85" workbookViewId="0">
      <selection activeCell="J43" sqref="J43"/>
    </sheetView>
  </sheetViews>
  <sheetFormatPr defaultColWidth="14.25" defaultRowHeight="32" customHeight="1"/>
  <cols>
    <col min="1" max="1" width="8.22222222222222" style="4" customWidth="1"/>
    <col min="2" max="2" width="29.3703703703704" style="4" customWidth="1"/>
    <col min="3" max="3" width="40.3703703703704" style="5" customWidth="1"/>
    <col min="4" max="4" width="22.8796296296296" style="5" customWidth="1"/>
    <col min="5" max="5" width="10.5833333333333" style="4" customWidth="1"/>
    <col min="6" max="6" width="8.22222222222222" style="4" customWidth="1"/>
    <col min="7" max="7" width="12.9259259259259" style="4" customWidth="1"/>
    <col min="8" max="8" width="8.50925925925926" style="4" customWidth="1"/>
    <col min="9" max="9" width="22.25" style="4" customWidth="1"/>
    <col min="10" max="10" width="23.5" style="6" customWidth="1"/>
    <col min="11" max="11" width="14.8425925925926" style="4" customWidth="1"/>
    <col min="12" max="12" width="14.2592592592593" style="6" customWidth="1"/>
    <col min="13" max="13" width="10.3703703703704" style="7" customWidth="1"/>
    <col min="14" max="16357" width="14.25" style="4" customWidth="1"/>
    <col min="16358" max="16384" width="14.25" style="3"/>
  </cols>
  <sheetData>
    <row r="1" s="1" customFormat="1" ht="34" customHeight="1" spans="1:13">
      <c r="A1" s="8" t="s">
        <v>0</v>
      </c>
      <c r="B1" s="9"/>
      <c r="C1" s="9"/>
      <c r="D1" s="9"/>
      <c r="E1" s="9"/>
      <c r="F1" s="9"/>
      <c r="G1" s="9"/>
      <c r="H1" s="9"/>
      <c r="I1" s="9"/>
      <c r="J1" s="9"/>
      <c r="K1" s="9"/>
      <c r="L1" s="9"/>
      <c r="M1" s="9"/>
    </row>
    <row r="2" s="2" customFormat="1" ht="34" customHeight="1" spans="1:13">
      <c r="A2" s="10" t="s">
        <v>1</v>
      </c>
      <c r="B2" s="10" t="s">
        <v>2</v>
      </c>
      <c r="C2" s="10" t="s">
        <v>3</v>
      </c>
      <c r="D2" s="10" t="s">
        <v>4</v>
      </c>
      <c r="E2" s="10" t="s">
        <v>5</v>
      </c>
      <c r="F2" s="10" t="s">
        <v>6</v>
      </c>
      <c r="G2" s="10" t="s">
        <v>7</v>
      </c>
      <c r="H2" s="10" t="s">
        <v>8</v>
      </c>
      <c r="I2" s="10" t="s">
        <v>9</v>
      </c>
      <c r="J2" s="14" t="s">
        <v>10</v>
      </c>
      <c r="K2" s="10" t="s">
        <v>11</v>
      </c>
      <c r="L2" s="14" t="s">
        <v>12</v>
      </c>
      <c r="M2" s="10" t="s">
        <v>13</v>
      </c>
    </row>
    <row r="3" ht="34" customHeight="1" spans="1:13">
      <c r="A3" s="11">
        <v>1</v>
      </c>
      <c r="B3" s="12" t="s">
        <v>14</v>
      </c>
      <c r="C3" s="12" t="s">
        <v>15</v>
      </c>
      <c r="D3" s="13" t="str">
        <f>"202207093018"</f>
        <v>202207093018</v>
      </c>
      <c r="E3" s="13" t="str">
        <f>"彭运捷"</f>
        <v>彭运捷</v>
      </c>
      <c r="F3" s="13" t="str">
        <f t="shared" ref="F3:F15" si="0">"女"</f>
        <v>女</v>
      </c>
      <c r="G3" s="13" t="str">
        <f t="shared" ref="G3:G10" si="1">"大专"</f>
        <v>大专</v>
      </c>
      <c r="H3" s="13" t="str">
        <f t="shared" ref="H3:H12" si="2">"无"</f>
        <v>无</v>
      </c>
      <c r="I3" s="13" t="str">
        <f>"医学检验技术"</f>
        <v>医学检验技术</v>
      </c>
      <c r="J3" s="13" t="s">
        <v>16</v>
      </c>
      <c r="K3" s="11" t="s">
        <v>17</v>
      </c>
      <c r="L3" s="15">
        <v>66.57</v>
      </c>
      <c r="M3" s="16"/>
    </row>
    <row r="4" ht="34" customHeight="1" spans="1:13">
      <c r="A4" s="11">
        <v>2</v>
      </c>
      <c r="B4" s="12" t="s">
        <v>18</v>
      </c>
      <c r="C4" s="12" t="s">
        <v>19</v>
      </c>
      <c r="D4" s="13" t="str">
        <f>"202207090929"</f>
        <v>202207090929</v>
      </c>
      <c r="E4" s="13" t="str">
        <f>"蓝玉莹"</f>
        <v>蓝玉莹</v>
      </c>
      <c r="F4" s="13" t="str">
        <f t="shared" si="0"/>
        <v>女</v>
      </c>
      <c r="G4" s="13" t="str">
        <f t="shared" ref="G4:G6" si="3">"本科"</f>
        <v>本科</v>
      </c>
      <c r="H4" s="13" t="str">
        <f>"学士"</f>
        <v>学士</v>
      </c>
      <c r="I4" s="13" t="str">
        <f t="shared" ref="I4:I7" si="4">"临床医学"</f>
        <v>临床医学</v>
      </c>
      <c r="J4" s="13" t="str">
        <f>"医师"</f>
        <v>医师</v>
      </c>
      <c r="K4" s="11" t="s">
        <v>17</v>
      </c>
      <c r="L4" s="15">
        <v>72.51</v>
      </c>
      <c r="M4" s="16"/>
    </row>
    <row r="5" ht="34" customHeight="1" spans="1:13">
      <c r="A5" s="11">
        <v>3</v>
      </c>
      <c r="B5" s="12" t="s">
        <v>18</v>
      </c>
      <c r="C5" s="12" t="s">
        <v>20</v>
      </c>
      <c r="D5" s="13" t="str">
        <f>"202207091103"</f>
        <v>202207091103</v>
      </c>
      <c r="E5" s="11" t="s">
        <v>21</v>
      </c>
      <c r="F5" s="13" t="s">
        <v>22</v>
      </c>
      <c r="G5" s="13" t="str">
        <f t="shared" si="3"/>
        <v>本科</v>
      </c>
      <c r="H5" s="13" t="str">
        <f t="shared" si="2"/>
        <v>无</v>
      </c>
      <c r="I5" s="13" t="str">
        <f t="shared" si="4"/>
        <v>临床医学</v>
      </c>
      <c r="J5" s="13" t="str">
        <f>"助理医师"</f>
        <v>助理医师</v>
      </c>
      <c r="K5" s="11" t="s">
        <v>17</v>
      </c>
      <c r="L5" s="15">
        <v>69.45</v>
      </c>
      <c r="M5" s="17"/>
    </row>
    <row r="6" ht="34" customHeight="1" spans="1:13">
      <c r="A6" s="11">
        <v>4</v>
      </c>
      <c r="B6" s="12" t="s">
        <v>18</v>
      </c>
      <c r="C6" s="12" t="s">
        <v>20</v>
      </c>
      <c r="D6" s="13" t="str">
        <f>"202207090908"</f>
        <v>202207090908</v>
      </c>
      <c r="E6" s="13" t="str">
        <f>"王凌云"</f>
        <v>王凌云</v>
      </c>
      <c r="F6" s="13" t="str">
        <f>"男"</f>
        <v>男</v>
      </c>
      <c r="G6" s="13" t="str">
        <f t="shared" si="3"/>
        <v>本科</v>
      </c>
      <c r="H6" s="13" t="str">
        <f>"学士"</f>
        <v>学士</v>
      </c>
      <c r="I6" s="13" t="str">
        <f t="shared" si="4"/>
        <v>临床医学</v>
      </c>
      <c r="J6" s="13" t="s">
        <v>23</v>
      </c>
      <c r="K6" s="11" t="s">
        <v>17</v>
      </c>
      <c r="L6" s="15">
        <v>70.6</v>
      </c>
      <c r="M6" s="16"/>
    </row>
    <row r="7" ht="34" customHeight="1" spans="1:13">
      <c r="A7" s="11">
        <v>5</v>
      </c>
      <c r="B7" s="12" t="s">
        <v>18</v>
      </c>
      <c r="C7" s="12" t="s">
        <v>20</v>
      </c>
      <c r="D7" s="13" t="str">
        <f>"202207091102"</f>
        <v>202207091102</v>
      </c>
      <c r="E7" s="13" t="str">
        <f>"董君思"</f>
        <v>董君思</v>
      </c>
      <c r="F7" s="13" t="str">
        <f t="shared" si="0"/>
        <v>女</v>
      </c>
      <c r="G7" s="13" t="str">
        <f t="shared" si="1"/>
        <v>大专</v>
      </c>
      <c r="H7" s="13" t="str">
        <f t="shared" si="2"/>
        <v>无</v>
      </c>
      <c r="I7" s="13" t="str">
        <f t="shared" si="4"/>
        <v>临床医学</v>
      </c>
      <c r="J7" s="13" t="str">
        <f>"助理医师"</f>
        <v>助理医师</v>
      </c>
      <c r="K7" s="11" t="s">
        <v>17</v>
      </c>
      <c r="L7" s="15">
        <v>68.64</v>
      </c>
      <c r="M7" s="16"/>
    </row>
    <row r="8" ht="34" customHeight="1" spans="1:13">
      <c r="A8" s="11">
        <v>6</v>
      </c>
      <c r="B8" s="12" t="s">
        <v>18</v>
      </c>
      <c r="C8" s="12" t="s">
        <v>24</v>
      </c>
      <c r="D8" s="13" t="str">
        <f>"202207092824"</f>
        <v>202207092824</v>
      </c>
      <c r="E8" s="13" t="str">
        <f>"陈少虹"</f>
        <v>陈少虹</v>
      </c>
      <c r="F8" s="13" t="str">
        <f t="shared" si="0"/>
        <v>女</v>
      </c>
      <c r="G8" s="13" t="str">
        <f t="shared" si="1"/>
        <v>大专</v>
      </c>
      <c r="H8" s="13" t="str">
        <f t="shared" si="2"/>
        <v>无</v>
      </c>
      <c r="I8" s="13" t="str">
        <f>"药学"</f>
        <v>药学</v>
      </c>
      <c r="J8" s="13" t="str">
        <f>"主管药师"</f>
        <v>主管药师</v>
      </c>
      <c r="K8" s="11" t="s">
        <v>17</v>
      </c>
      <c r="L8" s="15">
        <v>65.96</v>
      </c>
      <c r="M8" s="16"/>
    </row>
    <row r="9" ht="34" customHeight="1" spans="1:13">
      <c r="A9" s="11">
        <v>7</v>
      </c>
      <c r="B9" s="12" t="s">
        <v>18</v>
      </c>
      <c r="C9" s="12" t="s">
        <v>15</v>
      </c>
      <c r="D9" s="13" t="str">
        <f>"202207093003"</f>
        <v>202207093003</v>
      </c>
      <c r="E9" s="13" t="str">
        <f>"李海欣"</f>
        <v>李海欣</v>
      </c>
      <c r="F9" s="13" t="str">
        <f t="shared" si="0"/>
        <v>女</v>
      </c>
      <c r="G9" s="13" t="str">
        <f t="shared" si="1"/>
        <v>大专</v>
      </c>
      <c r="H9" s="13" t="str">
        <f t="shared" si="2"/>
        <v>无</v>
      </c>
      <c r="I9" s="13" t="str">
        <f>"医学检验技术"</f>
        <v>医学检验技术</v>
      </c>
      <c r="J9" s="13" t="s">
        <v>16</v>
      </c>
      <c r="K9" s="11" t="s">
        <v>17</v>
      </c>
      <c r="L9" s="15">
        <v>58.88</v>
      </c>
      <c r="M9" s="16"/>
    </row>
    <row r="10" ht="34" customHeight="1" spans="1:13">
      <c r="A10" s="11">
        <v>8</v>
      </c>
      <c r="B10" s="12" t="s">
        <v>18</v>
      </c>
      <c r="C10" s="12" t="s">
        <v>25</v>
      </c>
      <c r="D10" s="13" t="str">
        <f>"202207091520"</f>
        <v>202207091520</v>
      </c>
      <c r="E10" s="13" t="str">
        <f>"黎培岱"</f>
        <v>黎培岱</v>
      </c>
      <c r="F10" s="13" t="str">
        <f t="shared" si="0"/>
        <v>女</v>
      </c>
      <c r="G10" s="13" t="str">
        <f t="shared" si="1"/>
        <v>大专</v>
      </c>
      <c r="H10" s="13" t="str">
        <f t="shared" si="2"/>
        <v>无</v>
      </c>
      <c r="I10" s="13" t="str">
        <f t="shared" ref="I10:I15" si="5">"护理学"</f>
        <v>护理学</v>
      </c>
      <c r="J10" s="13" t="str">
        <f>"主管护师"</f>
        <v>主管护师</v>
      </c>
      <c r="K10" s="11" t="s">
        <v>17</v>
      </c>
      <c r="L10" s="15">
        <v>75.31</v>
      </c>
      <c r="M10" s="16"/>
    </row>
    <row r="11" ht="34" customHeight="1" spans="1:13">
      <c r="A11" s="11">
        <v>9</v>
      </c>
      <c r="B11" s="12" t="s">
        <v>18</v>
      </c>
      <c r="C11" s="12" t="s">
        <v>25</v>
      </c>
      <c r="D11" s="13" t="str">
        <f>"202207092310"</f>
        <v>202207092310</v>
      </c>
      <c r="E11" s="13" t="str">
        <f>"李玲"</f>
        <v>李玲</v>
      </c>
      <c r="F11" s="13" t="str">
        <f t="shared" si="0"/>
        <v>女</v>
      </c>
      <c r="G11" s="13" t="str">
        <f t="shared" ref="G11:G26" si="6">"本科"</f>
        <v>本科</v>
      </c>
      <c r="H11" s="13" t="str">
        <f t="shared" si="2"/>
        <v>无</v>
      </c>
      <c r="I11" s="13" t="str">
        <f t="shared" si="5"/>
        <v>护理学</v>
      </c>
      <c r="J11" s="13" t="s">
        <v>26</v>
      </c>
      <c r="K11" s="11" t="s">
        <v>17</v>
      </c>
      <c r="L11" s="15">
        <v>73.21</v>
      </c>
      <c r="M11" s="16"/>
    </row>
    <row r="12" ht="34" customHeight="1" spans="1:13">
      <c r="A12" s="11">
        <v>10</v>
      </c>
      <c r="B12" s="12" t="s">
        <v>18</v>
      </c>
      <c r="C12" s="12" t="s">
        <v>25</v>
      </c>
      <c r="D12" s="13" t="str">
        <f>"202207091215"</f>
        <v>202207091215</v>
      </c>
      <c r="E12" s="13" t="str">
        <f>"谢斐"</f>
        <v>谢斐</v>
      </c>
      <c r="F12" s="13" t="str">
        <f t="shared" si="0"/>
        <v>女</v>
      </c>
      <c r="G12" s="13" t="str">
        <f>"大专"</f>
        <v>大专</v>
      </c>
      <c r="H12" s="13" t="str">
        <f t="shared" si="2"/>
        <v>无</v>
      </c>
      <c r="I12" s="13" t="str">
        <f t="shared" si="5"/>
        <v>护理学</v>
      </c>
      <c r="J12" s="13" t="s">
        <v>27</v>
      </c>
      <c r="K12" s="11" t="s">
        <v>17</v>
      </c>
      <c r="L12" s="15">
        <v>71.13</v>
      </c>
      <c r="M12" s="16"/>
    </row>
    <row r="13" s="3" customFormat="1" ht="34" customHeight="1" spans="1:16357">
      <c r="A13" s="11">
        <v>11</v>
      </c>
      <c r="B13" s="12" t="s">
        <v>18</v>
      </c>
      <c r="C13" s="12" t="s">
        <v>25</v>
      </c>
      <c r="D13" s="13" t="str">
        <f>"202207092502"</f>
        <v>202207092502</v>
      </c>
      <c r="E13" s="13" t="str">
        <f>"林云芊"</f>
        <v>林云芊</v>
      </c>
      <c r="F13" s="13" t="str">
        <f t="shared" si="0"/>
        <v>女</v>
      </c>
      <c r="G13" s="13" t="str">
        <f t="shared" si="6"/>
        <v>本科</v>
      </c>
      <c r="H13" s="13" t="str">
        <f t="shared" ref="H13:H24" si="7">"学士"</f>
        <v>学士</v>
      </c>
      <c r="I13" s="13" t="str">
        <f t="shared" si="5"/>
        <v>护理学</v>
      </c>
      <c r="J13" s="13" t="s">
        <v>26</v>
      </c>
      <c r="K13" s="11" t="s">
        <v>17</v>
      </c>
      <c r="L13" s="15">
        <v>75.63</v>
      </c>
      <c r="M13" s="16"/>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row>
    <row r="14" ht="34" customHeight="1" spans="1:13">
      <c r="A14" s="11">
        <v>12</v>
      </c>
      <c r="B14" s="12" t="s">
        <v>18</v>
      </c>
      <c r="C14" s="12" t="s">
        <v>25</v>
      </c>
      <c r="D14" s="13" t="str">
        <f>"202207092212"</f>
        <v>202207092212</v>
      </c>
      <c r="E14" s="13" t="str">
        <f>"关万微"</f>
        <v>关万微</v>
      </c>
      <c r="F14" s="13" t="str">
        <f t="shared" si="0"/>
        <v>女</v>
      </c>
      <c r="G14" s="13" t="str">
        <f t="shared" si="6"/>
        <v>本科</v>
      </c>
      <c r="H14" s="13" t="str">
        <f>"无"</f>
        <v>无</v>
      </c>
      <c r="I14" s="13" t="str">
        <f t="shared" si="5"/>
        <v>护理学</v>
      </c>
      <c r="J14" s="13" t="str">
        <f>"主管护师"</f>
        <v>主管护师</v>
      </c>
      <c r="K14" s="11" t="s">
        <v>17</v>
      </c>
      <c r="L14" s="15">
        <v>74.99</v>
      </c>
      <c r="M14" s="16"/>
    </row>
    <row r="15" ht="34" customHeight="1" spans="1:13">
      <c r="A15" s="11">
        <v>13</v>
      </c>
      <c r="B15" s="12" t="s">
        <v>18</v>
      </c>
      <c r="C15" s="12" t="s">
        <v>25</v>
      </c>
      <c r="D15" s="13" t="str">
        <f>"202207091930"</f>
        <v>202207091930</v>
      </c>
      <c r="E15" s="13" t="str">
        <f>"莫艳景"</f>
        <v>莫艳景</v>
      </c>
      <c r="F15" s="13" t="str">
        <f t="shared" si="0"/>
        <v>女</v>
      </c>
      <c r="G15" s="13" t="str">
        <f t="shared" si="6"/>
        <v>本科</v>
      </c>
      <c r="H15" s="13" t="str">
        <f>"无"</f>
        <v>无</v>
      </c>
      <c r="I15" s="13" t="str">
        <f t="shared" si="5"/>
        <v>护理学</v>
      </c>
      <c r="J15" s="13" t="s">
        <v>26</v>
      </c>
      <c r="K15" s="11" t="s">
        <v>17</v>
      </c>
      <c r="L15" s="15">
        <v>75.57</v>
      </c>
      <c r="M15" s="16"/>
    </row>
    <row r="16" ht="34" customHeight="1" spans="1:13">
      <c r="A16" s="11">
        <v>14</v>
      </c>
      <c r="B16" s="12" t="s">
        <v>18</v>
      </c>
      <c r="C16" s="12" t="s">
        <v>28</v>
      </c>
      <c r="D16" s="13" t="str">
        <f>"202207090329"</f>
        <v>202207090329</v>
      </c>
      <c r="E16" s="13" t="str">
        <f>"王松龄"</f>
        <v>王松龄</v>
      </c>
      <c r="F16" s="13" t="str">
        <f>"男"</f>
        <v>男</v>
      </c>
      <c r="G16" s="13" t="str">
        <f t="shared" si="6"/>
        <v>本科</v>
      </c>
      <c r="H16" s="13" t="str">
        <f t="shared" si="7"/>
        <v>学士</v>
      </c>
      <c r="I16" s="13" t="str">
        <f>"会计学"</f>
        <v>会计学</v>
      </c>
      <c r="J16" s="13" t="str">
        <f>"初级会计师"</f>
        <v>初级会计师</v>
      </c>
      <c r="K16" s="11" t="s">
        <v>17</v>
      </c>
      <c r="L16" s="15">
        <v>73.89</v>
      </c>
      <c r="M16" s="16"/>
    </row>
    <row r="17" ht="34" customHeight="1" spans="1:13">
      <c r="A17" s="11">
        <v>15</v>
      </c>
      <c r="B17" s="12" t="s">
        <v>18</v>
      </c>
      <c r="C17" s="12" t="s">
        <v>28</v>
      </c>
      <c r="D17" s="13" t="str">
        <f>"202207090223"</f>
        <v>202207090223</v>
      </c>
      <c r="E17" s="13" t="str">
        <f>"林启凤"</f>
        <v>林启凤</v>
      </c>
      <c r="F17" s="13" t="str">
        <f t="shared" ref="F17:F25" si="8">"女"</f>
        <v>女</v>
      </c>
      <c r="G17" s="13" t="str">
        <f t="shared" si="6"/>
        <v>本科</v>
      </c>
      <c r="H17" s="13" t="str">
        <f t="shared" si="7"/>
        <v>学士</v>
      </c>
      <c r="I17" s="13" t="str">
        <f>"会计学"</f>
        <v>会计学</v>
      </c>
      <c r="J17" s="13" t="str">
        <f>"中级会计师"</f>
        <v>中级会计师</v>
      </c>
      <c r="K17" s="11" t="s">
        <v>17</v>
      </c>
      <c r="L17" s="15">
        <v>73.67</v>
      </c>
      <c r="M17" s="16"/>
    </row>
    <row r="18" ht="34" customHeight="1" spans="1:13">
      <c r="A18" s="11">
        <v>16</v>
      </c>
      <c r="B18" s="12" t="s">
        <v>29</v>
      </c>
      <c r="C18" s="12" t="s">
        <v>15</v>
      </c>
      <c r="D18" s="13" t="str">
        <f>"202207093025"</f>
        <v>202207093025</v>
      </c>
      <c r="E18" s="13" t="str">
        <f>"吉恒山"</f>
        <v>吉恒山</v>
      </c>
      <c r="F18" s="13" t="str">
        <f>"男"</f>
        <v>男</v>
      </c>
      <c r="G18" s="13" t="str">
        <f t="shared" si="6"/>
        <v>本科</v>
      </c>
      <c r="H18" s="13" t="str">
        <f t="shared" si="7"/>
        <v>学士</v>
      </c>
      <c r="I18" s="13" t="str">
        <f>"医学检验技术"</f>
        <v>医学检验技术</v>
      </c>
      <c r="J18" s="13" t="s">
        <v>30</v>
      </c>
      <c r="K18" s="11" t="s">
        <v>17</v>
      </c>
      <c r="L18" s="15">
        <v>57.53</v>
      </c>
      <c r="M18" s="16"/>
    </row>
    <row r="19" ht="34" customHeight="1" spans="1:13">
      <c r="A19" s="11">
        <v>17</v>
      </c>
      <c r="B19" s="12" t="s">
        <v>29</v>
      </c>
      <c r="C19" s="12" t="s">
        <v>24</v>
      </c>
      <c r="D19" s="13" t="str">
        <f>"202207092920"</f>
        <v>202207092920</v>
      </c>
      <c r="E19" s="13" t="str">
        <f>"石丽钦"</f>
        <v>石丽钦</v>
      </c>
      <c r="F19" s="13" t="str">
        <f t="shared" si="8"/>
        <v>女</v>
      </c>
      <c r="G19" s="13" t="str">
        <f t="shared" si="6"/>
        <v>本科</v>
      </c>
      <c r="H19" s="13" t="str">
        <f t="shared" si="7"/>
        <v>学士</v>
      </c>
      <c r="I19" s="13" t="str">
        <f>"药学"</f>
        <v>药学</v>
      </c>
      <c r="J19" s="13" t="str">
        <f>"初级药师"</f>
        <v>初级药师</v>
      </c>
      <c r="K19" s="11" t="s">
        <v>17</v>
      </c>
      <c r="L19" s="15">
        <v>63.35</v>
      </c>
      <c r="M19" s="16"/>
    </row>
    <row r="20" ht="34" customHeight="1" spans="1:13">
      <c r="A20" s="11">
        <v>18</v>
      </c>
      <c r="B20" s="12" t="s">
        <v>29</v>
      </c>
      <c r="C20" s="12" t="s">
        <v>28</v>
      </c>
      <c r="D20" s="13" t="str">
        <f>"202207090611"</f>
        <v>202207090611</v>
      </c>
      <c r="E20" s="13" t="str">
        <f>"方其婷"</f>
        <v>方其婷</v>
      </c>
      <c r="F20" s="13" t="str">
        <f t="shared" si="8"/>
        <v>女</v>
      </c>
      <c r="G20" s="13" t="str">
        <f t="shared" si="6"/>
        <v>本科</v>
      </c>
      <c r="H20" s="13" t="str">
        <f t="shared" si="7"/>
        <v>学士</v>
      </c>
      <c r="I20" s="13" t="str">
        <f>"财务管理"</f>
        <v>财务管理</v>
      </c>
      <c r="J20" s="13" t="s">
        <v>31</v>
      </c>
      <c r="K20" s="11" t="s">
        <v>17</v>
      </c>
      <c r="L20" s="15">
        <v>71.57</v>
      </c>
      <c r="M20" s="16"/>
    </row>
    <row r="21" ht="34" customHeight="1" spans="1:13">
      <c r="A21" s="11">
        <v>19</v>
      </c>
      <c r="B21" s="12" t="s">
        <v>32</v>
      </c>
      <c r="C21" s="12" t="s">
        <v>25</v>
      </c>
      <c r="D21" s="13" t="str">
        <f>"202207091721"</f>
        <v>202207091721</v>
      </c>
      <c r="E21" s="13" t="str">
        <f>"黄文灵"</f>
        <v>黄文灵</v>
      </c>
      <c r="F21" s="13" t="str">
        <f t="shared" si="8"/>
        <v>女</v>
      </c>
      <c r="G21" s="13" t="str">
        <f t="shared" si="6"/>
        <v>本科</v>
      </c>
      <c r="H21" s="13" t="str">
        <f t="shared" si="7"/>
        <v>学士</v>
      </c>
      <c r="I21" s="13" t="str">
        <f>"护理学"</f>
        <v>护理学</v>
      </c>
      <c r="J21" s="13" t="s">
        <v>26</v>
      </c>
      <c r="K21" s="11" t="s">
        <v>17</v>
      </c>
      <c r="L21" s="15">
        <v>77.05</v>
      </c>
      <c r="M21" s="16"/>
    </row>
    <row r="22" ht="34" customHeight="1" spans="1:13">
      <c r="A22" s="11">
        <v>20</v>
      </c>
      <c r="B22" s="12" t="s">
        <v>32</v>
      </c>
      <c r="C22" s="12" t="s">
        <v>33</v>
      </c>
      <c r="D22" s="13" t="str">
        <f>"202207090922"</f>
        <v>202207090922</v>
      </c>
      <c r="E22" s="13" t="str">
        <f>"林莉芬"</f>
        <v>林莉芬</v>
      </c>
      <c r="F22" s="13" t="str">
        <f t="shared" si="8"/>
        <v>女</v>
      </c>
      <c r="G22" s="13" t="str">
        <f t="shared" si="6"/>
        <v>本科</v>
      </c>
      <c r="H22" s="13" t="str">
        <f t="shared" si="7"/>
        <v>学士</v>
      </c>
      <c r="I22" s="13" t="str">
        <f>"临床医学"</f>
        <v>临床医学</v>
      </c>
      <c r="J22" s="13" t="str">
        <f>"医师"</f>
        <v>医师</v>
      </c>
      <c r="K22" s="11" t="s">
        <v>17</v>
      </c>
      <c r="L22" s="15">
        <v>74.28</v>
      </c>
      <c r="M22" s="16"/>
    </row>
    <row r="23" ht="34" customHeight="1" spans="1:13">
      <c r="A23" s="11">
        <v>21</v>
      </c>
      <c r="B23" s="12" t="s">
        <v>18</v>
      </c>
      <c r="C23" s="12" t="s">
        <v>34</v>
      </c>
      <c r="D23" s="13" t="str">
        <f>"202207092630"</f>
        <v>202207092630</v>
      </c>
      <c r="E23" s="13" t="str">
        <f>"曾婕妤"</f>
        <v>曾婕妤</v>
      </c>
      <c r="F23" s="13" t="s">
        <v>35</v>
      </c>
      <c r="G23" s="13" t="str">
        <f t="shared" si="6"/>
        <v>本科</v>
      </c>
      <c r="H23" s="13" t="str">
        <f t="shared" si="7"/>
        <v>学士</v>
      </c>
      <c r="I23" s="13" t="str">
        <f t="shared" ref="I23:I26" si="9">"中医学"</f>
        <v>中医学</v>
      </c>
      <c r="J23" s="13" t="str">
        <f>"中级"</f>
        <v>中级</v>
      </c>
      <c r="K23" s="11" t="s">
        <v>17</v>
      </c>
      <c r="L23" s="15">
        <v>73.48</v>
      </c>
      <c r="M23" s="16"/>
    </row>
    <row r="24" ht="34" customHeight="1" spans="1:13">
      <c r="A24" s="11">
        <v>22</v>
      </c>
      <c r="B24" s="12" t="s">
        <v>14</v>
      </c>
      <c r="C24" s="12" t="s">
        <v>36</v>
      </c>
      <c r="D24" s="13" t="str">
        <f>"202207092618"</f>
        <v>202207092618</v>
      </c>
      <c r="E24" s="13" t="str">
        <f>"陈信茹"</f>
        <v>陈信茹</v>
      </c>
      <c r="F24" s="13" t="str">
        <f t="shared" si="8"/>
        <v>女</v>
      </c>
      <c r="G24" s="13" t="str">
        <f t="shared" si="6"/>
        <v>本科</v>
      </c>
      <c r="H24" s="13" t="str">
        <f t="shared" si="7"/>
        <v>学士</v>
      </c>
      <c r="I24" s="13" t="str">
        <f t="shared" si="9"/>
        <v>中医学</v>
      </c>
      <c r="J24" s="13" t="str">
        <f>"初级"</f>
        <v>初级</v>
      </c>
      <c r="K24" s="11" t="s">
        <v>17</v>
      </c>
      <c r="L24" s="15">
        <v>74.48</v>
      </c>
      <c r="M24" s="16"/>
    </row>
    <row r="25" ht="34" customHeight="1" spans="1:13">
      <c r="A25" s="11">
        <v>23</v>
      </c>
      <c r="B25" s="12" t="s">
        <v>18</v>
      </c>
      <c r="C25" s="12" t="s">
        <v>25</v>
      </c>
      <c r="D25" s="13" t="str">
        <f>"202207092527"</f>
        <v>202207092527</v>
      </c>
      <c r="E25" s="13" t="str">
        <f>"陈绎璇"</f>
        <v>陈绎璇</v>
      </c>
      <c r="F25" s="13" t="str">
        <f t="shared" si="8"/>
        <v>女</v>
      </c>
      <c r="G25" s="13" t="str">
        <f t="shared" si="6"/>
        <v>本科</v>
      </c>
      <c r="H25" s="13" t="str">
        <f t="shared" ref="H25:H37" si="10">"无"</f>
        <v>无</v>
      </c>
      <c r="I25" s="13" t="str">
        <f>"护理"</f>
        <v>护理</v>
      </c>
      <c r="J25" s="13" t="s">
        <v>26</v>
      </c>
      <c r="K25" s="11" t="s">
        <v>17</v>
      </c>
      <c r="L25" s="15">
        <v>70.88</v>
      </c>
      <c r="M25" s="16"/>
    </row>
    <row r="26" s="3" customFormat="1" ht="34" customHeight="1" spans="1:16357">
      <c r="A26" s="11">
        <v>24</v>
      </c>
      <c r="B26" s="12" t="s">
        <v>14</v>
      </c>
      <c r="C26" s="12" t="s">
        <v>36</v>
      </c>
      <c r="D26" s="13" t="str">
        <f>"202207092604"</f>
        <v>202207092604</v>
      </c>
      <c r="E26" s="13" t="str">
        <f>"程云辉"</f>
        <v>程云辉</v>
      </c>
      <c r="F26" s="13" t="str">
        <f>"男"</f>
        <v>男</v>
      </c>
      <c r="G26" s="13" t="str">
        <f t="shared" si="6"/>
        <v>本科</v>
      </c>
      <c r="H26" s="13" t="str">
        <f>"学士"</f>
        <v>学士</v>
      </c>
      <c r="I26" s="13" t="str">
        <f t="shared" si="9"/>
        <v>中医学</v>
      </c>
      <c r="J26" s="13" t="s">
        <v>23</v>
      </c>
      <c r="K26" s="11" t="s">
        <v>17</v>
      </c>
      <c r="L26" s="15">
        <v>73.48</v>
      </c>
      <c r="M26" s="16"/>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row>
    <row r="27" ht="34" customHeight="1" spans="1:13">
      <c r="A27" s="11">
        <v>25</v>
      </c>
      <c r="B27" s="12" t="s">
        <v>37</v>
      </c>
      <c r="C27" s="12" t="s">
        <v>38</v>
      </c>
      <c r="D27" s="13" t="s">
        <v>39</v>
      </c>
      <c r="E27" s="13" t="str">
        <f>"黄明敏"</f>
        <v>黄明敏</v>
      </c>
      <c r="F27" s="13" t="str">
        <f>"男"</f>
        <v>男</v>
      </c>
      <c r="G27" s="13" t="str">
        <f t="shared" ref="G27:G32" si="11">"大专"</f>
        <v>大专</v>
      </c>
      <c r="H27" s="13" t="str">
        <f t="shared" si="10"/>
        <v>无</v>
      </c>
      <c r="I27" s="13" t="str">
        <f t="shared" ref="I27:I32" si="12">"临床医学"</f>
        <v>临床医学</v>
      </c>
      <c r="J27" s="13" t="str">
        <f>"助理医师"</f>
        <v>助理医师</v>
      </c>
      <c r="K27" s="11" t="s">
        <v>17</v>
      </c>
      <c r="L27" s="15">
        <v>68.33</v>
      </c>
      <c r="M27" s="16"/>
    </row>
    <row r="28" ht="34" customHeight="1" spans="1:13">
      <c r="A28" s="11">
        <v>26</v>
      </c>
      <c r="B28" s="12" t="s">
        <v>18</v>
      </c>
      <c r="C28" s="12" t="s">
        <v>19</v>
      </c>
      <c r="D28" s="13" t="str">
        <f>"202207090924"</f>
        <v>202207090924</v>
      </c>
      <c r="E28" s="13" t="str">
        <f>"李诺"</f>
        <v>李诺</v>
      </c>
      <c r="F28" s="13" t="str">
        <f t="shared" ref="F28:F42" si="13">"女"</f>
        <v>女</v>
      </c>
      <c r="G28" s="13" t="str">
        <f>"本科"</f>
        <v>本科</v>
      </c>
      <c r="H28" s="13" t="str">
        <f>"学士"</f>
        <v>学士</v>
      </c>
      <c r="I28" s="13" t="str">
        <f t="shared" si="12"/>
        <v>临床医学</v>
      </c>
      <c r="J28" s="13" t="str">
        <f>"医师"</f>
        <v>医师</v>
      </c>
      <c r="K28" s="11" t="s">
        <v>17</v>
      </c>
      <c r="L28" s="15">
        <v>68.47</v>
      </c>
      <c r="M28" s="16"/>
    </row>
    <row r="29" ht="34" customHeight="1" spans="1:13">
      <c r="A29" s="11">
        <v>27</v>
      </c>
      <c r="B29" s="12" t="s">
        <v>14</v>
      </c>
      <c r="C29" s="12" t="s">
        <v>40</v>
      </c>
      <c r="D29" s="13" t="str">
        <f>"202207092729"</f>
        <v>202207092729</v>
      </c>
      <c r="E29" s="13" t="str">
        <f>"罗丽玲"</f>
        <v>罗丽玲</v>
      </c>
      <c r="F29" s="13" t="str">
        <f t="shared" si="13"/>
        <v>女</v>
      </c>
      <c r="G29" s="13" t="s">
        <v>41</v>
      </c>
      <c r="H29" s="13" t="str">
        <f t="shared" si="10"/>
        <v>无</v>
      </c>
      <c r="I29" s="13" t="str">
        <f>"药学"</f>
        <v>药学</v>
      </c>
      <c r="J29" s="13" t="s">
        <v>42</v>
      </c>
      <c r="K29" s="11" t="s">
        <v>17</v>
      </c>
      <c r="L29" s="15">
        <v>67.64</v>
      </c>
      <c r="M29" s="16"/>
    </row>
    <row r="30" ht="34" customHeight="1" spans="1:13">
      <c r="A30" s="11">
        <v>28</v>
      </c>
      <c r="B30" s="12" t="s">
        <v>18</v>
      </c>
      <c r="C30" s="12" t="s">
        <v>25</v>
      </c>
      <c r="D30" s="13" t="str">
        <f>"202207091825"</f>
        <v>202207091825</v>
      </c>
      <c r="E30" s="13" t="str">
        <f>"欧阳芳"</f>
        <v>欧阳芳</v>
      </c>
      <c r="F30" s="13" t="str">
        <f t="shared" si="13"/>
        <v>女</v>
      </c>
      <c r="G30" s="13" t="str">
        <f t="shared" si="11"/>
        <v>大专</v>
      </c>
      <c r="H30" s="13" t="str">
        <f t="shared" si="10"/>
        <v>无</v>
      </c>
      <c r="I30" s="13" t="str">
        <f>"护理"</f>
        <v>护理</v>
      </c>
      <c r="J30" s="13" t="s">
        <v>42</v>
      </c>
      <c r="K30" s="11" t="s">
        <v>17</v>
      </c>
      <c r="L30" s="15">
        <v>75.09</v>
      </c>
      <c r="M30" s="16"/>
    </row>
    <row r="31" ht="34" customHeight="1" spans="1:13">
      <c r="A31" s="11">
        <v>29</v>
      </c>
      <c r="B31" s="12" t="s">
        <v>18</v>
      </c>
      <c r="C31" s="12" t="s">
        <v>25</v>
      </c>
      <c r="D31" s="13" t="str">
        <f>"202207092210"</f>
        <v>202207092210</v>
      </c>
      <c r="E31" s="13" t="str">
        <f>"姚柚予"</f>
        <v>姚柚予</v>
      </c>
      <c r="F31" s="13" t="str">
        <f t="shared" si="13"/>
        <v>女</v>
      </c>
      <c r="G31" s="13" t="str">
        <f t="shared" si="11"/>
        <v>大专</v>
      </c>
      <c r="H31" s="13" t="str">
        <f t="shared" si="10"/>
        <v>无</v>
      </c>
      <c r="I31" s="13" t="str">
        <f>"护理"</f>
        <v>护理</v>
      </c>
      <c r="J31" s="13" t="s">
        <v>27</v>
      </c>
      <c r="K31" s="11" t="s">
        <v>17</v>
      </c>
      <c r="L31" s="15">
        <v>73.29</v>
      </c>
      <c r="M31" s="16"/>
    </row>
    <row r="32" ht="34" customHeight="1" spans="1:13">
      <c r="A32" s="11">
        <v>30</v>
      </c>
      <c r="B32" s="12" t="s">
        <v>18</v>
      </c>
      <c r="C32" s="12" t="s">
        <v>20</v>
      </c>
      <c r="D32" s="13" t="str">
        <f>"202207091013"</f>
        <v>202207091013</v>
      </c>
      <c r="E32" s="13" t="str">
        <f>"郑海燕"</f>
        <v>郑海燕</v>
      </c>
      <c r="F32" s="13" t="str">
        <f t="shared" si="13"/>
        <v>女</v>
      </c>
      <c r="G32" s="13" t="str">
        <f t="shared" si="11"/>
        <v>大专</v>
      </c>
      <c r="H32" s="13" t="str">
        <f t="shared" si="10"/>
        <v>无</v>
      </c>
      <c r="I32" s="13" t="str">
        <f t="shared" si="12"/>
        <v>临床医学</v>
      </c>
      <c r="J32" s="13" t="str">
        <f>"医师"</f>
        <v>医师</v>
      </c>
      <c r="K32" s="11" t="s">
        <v>17</v>
      </c>
      <c r="L32" s="15">
        <v>68.68</v>
      </c>
      <c r="M32" s="16"/>
    </row>
    <row r="33" ht="34" customHeight="1" spans="1:13">
      <c r="A33" s="11">
        <v>31</v>
      </c>
      <c r="B33" s="12" t="s">
        <v>18</v>
      </c>
      <c r="C33" s="12" t="s">
        <v>25</v>
      </c>
      <c r="D33" s="13" t="str">
        <f>"202207091318"</f>
        <v>202207091318</v>
      </c>
      <c r="E33" s="13" t="str">
        <f>"周振思"</f>
        <v>周振思</v>
      </c>
      <c r="F33" s="13" t="str">
        <f t="shared" si="13"/>
        <v>女</v>
      </c>
      <c r="G33" s="13" t="str">
        <f t="shared" ref="G33:G40" si="14">"本科"</f>
        <v>本科</v>
      </c>
      <c r="H33" s="13" t="str">
        <f t="shared" si="10"/>
        <v>无</v>
      </c>
      <c r="I33" s="13" t="str">
        <f>"护理学"</f>
        <v>护理学</v>
      </c>
      <c r="J33" s="13" t="str">
        <f>"初级护师"</f>
        <v>初级护师</v>
      </c>
      <c r="K33" s="11" t="s">
        <v>17</v>
      </c>
      <c r="L33" s="15">
        <v>71.25</v>
      </c>
      <c r="M33" s="16"/>
    </row>
    <row r="34" ht="34" customHeight="1" spans="1:13">
      <c r="A34" s="11">
        <v>32</v>
      </c>
      <c r="B34" s="12" t="s">
        <v>14</v>
      </c>
      <c r="C34" s="12" t="s">
        <v>28</v>
      </c>
      <c r="D34" s="13" t="str">
        <f>"202207090123"</f>
        <v>202207090123</v>
      </c>
      <c r="E34" s="13" t="str">
        <f>"陈晨玲"</f>
        <v>陈晨玲</v>
      </c>
      <c r="F34" s="13" t="str">
        <f t="shared" si="13"/>
        <v>女</v>
      </c>
      <c r="G34" s="13" t="str">
        <f>"大专"</f>
        <v>大专</v>
      </c>
      <c r="H34" s="13" t="str">
        <f t="shared" si="10"/>
        <v>无</v>
      </c>
      <c r="I34" s="13" t="str">
        <f>"会计"</f>
        <v>会计</v>
      </c>
      <c r="J34" s="13" t="s">
        <v>43</v>
      </c>
      <c r="K34" s="11" t="s">
        <v>17</v>
      </c>
      <c r="L34" s="15">
        <v>72.6</v>
      </c>
      <c r="M34" s="16"/>
    </row>
    <row r="35" ht="34" customHeight="1" spans="1:13">
      <c r="A35" s="11">
        <v>33</v>
      </c>
      <c r="B35" s="12" t="s">
        <v>14</v>
      </c>
      <c r="C35" s="12" t="s">
        <v>20</v>
      </c>
      <c r="D35" s="13" t="str">
        <f>"202207091019"</f>
        <v>202207091019</v>
      </c>
      <c r="E35" s="13" t="str">
        <f>"王俊玲"</f>
        <v>王俊玲</v>
      </c>
      <c r="F35" s="13" t="str">
        <f t="shared" si="13"/>
        <v>女</v>
      </c>
      <c r="G35" s="13" t="str">
        <f t="shared" si="14"/>
        <v>本科</v>
      </c>
      <c r="H35" s="13" t="str">
        <f t="shared" si="10"/>
        <v>无</v>
      </c>
      <c r="I35" s="13" t="str">
        <f>"临床医学"</f>
        <v>临床医学</v>
      </c>
      <c r="J35" s="13" t="s">
        <v>23</v>
      </c>
      <c r="K35" s="11" t="s">
        <v>17</v>
      </c>
      <c r="L35" s="15">
        <v>72.87</v>
      </c>
      <c r="M35" s="16"/>
    </row>
    <row r="36" ht="34" customHeight="1" spans="1:13">
      <c r="A36" s="11">
        <v>34</v>
      </c>
      <c r="B36" s="12" t="s">
        <v>14</v>
      </c>
      <c r="C36" s="12" t="s">
        <v>44</v>
      </c>
      <c r="D36" s="13" t="str">
        <f>"202207091104"</f>
        <v>202207091104</v>
      </c>
      <c r="E36" s="13" t="str">
        <f>"邢福意"</f>
        <v>邢福意</v>
      </c>
      <c r="F36" s="13" t="str">
        <f t="shared" si="13"/>
        <v>女</v>
      </c>
      <c r="G36" s="13" t="str">
        <f>"大专"</f>
        <v>大专</v>
      </c>
      <c r="H36" s="13" t="str">
        <f t="shared" si="10"/>
        <v>无</v>
      </c>
      <c r="I36" s="13" t="str">
        <f>"医学影像技术"</f>
        <v>医学影像技术</v>
      </c>
      <c r="J36" s="13" t="s">
        <v>16</v>
      </c>
      <c r="K36" s="11" t="s">
        <v>17</v>
      </c>
      <c r="L36" s="15">
        <v>63.59</v>
      </c>
      <c r="M36" s="16"/>
    </row>
    <row r="37" ht="34" customHeight="1" spans="1:13">
      <c r="A37" s="11">
        <v>35</v>
      </c>
      <c r="B37" s="12" t="s">
        <v>14</v>
      </c>
      <c r="C37" s="12" t="s">
        <v>25</v>
      </c>
      <c r="D37" s="13" t="str">
        <f>"202207092204"</f>
        <v>202207092204</v>
      </c>
      <c r="E37" s="13" t="str">
        <f>"尹红可"</f>
        <v>尹红可</v>
      </c>
      <c r="F37" s="13" t="str">
        <f t="shared" si="13"/>
        <v>女</v>
      </c>
      <c r="G37" s="13" t="str">
        <f t="shared" si="14"/>
        <v>本科</v>
      </c>
      <c r="H37" s="13" t="str">
        <f t="shared" si="10"/>
        <v>无</v>
      </c>
      <c r="I37" s="13" t="str">
        <f>"护理学"</f>
        <v>护理学</v>
      </c>
      <c r="J37" s="13" t="s">
        <v>27</v>
      </c>
      <c r="K37" s="11" t="s">
        <v>17</v>
      </c>
      <c r="L37" s="15">
        <v>76.01</v>
      </c>
      <c r="M37" s="16"/>
    </row>
    <row r="38" ht="34" customHeight="1" spans="1:13">
      <c r="A38" s="11">
        <v>36</v>
      </c>
      <c r="B38" s="12" t="s">
        <v>14</v>
      </c>
      <c r="C38" s="12" t="s">
        <v>33</v>
      </c>
      <c r="D38" s="13" t="str">
        <f>"202207090821"</f>
        <v>202207090821</v>
      </c>
      <c r="E38" s="13" t="str">
        <f>"赵海仙"</f>
        <v>赵海仙</v>
      </c>
      <c r="F38" s="13" t="str">
        <f t="shared" si="13"/>
        <v>女</v>
      </c>
      <c r="G38" s="13" t="str">
        <f t="shared" si="14"/>
        <v>本科</v>
      </c>
      <c r="H38" s="13" t="str">
        <f t="shared" ref="H38:H42" si="15">"学士"</f>
        <v>学士</v>
      </c>
      <c r="I38" s="13" t="str">
        <f t="shared" ref="I38:I43" si="16">"临床医学"</f>
        <v>临床医学</v>
      </c>
      <c r="J38" s="13" t="str">
        <f>"中级"</f>
        <v>中级</v>
      </c>
      <c r="K38" s="11" t="s">
        <v>17</v>
      </c>
      <c r="L38" s="15">
        <v>71.77</v>
      </c>
      <c r="M38" s="16"/>
    </row>
    <row r="39" ht="34" customHeight="1" spans="1:13">
      <c r="A39" s="11">
        <v>37</v>
      </c>
      <c r="B39" s="12" t="s">
        <v>14</v>
      </c>
      <c r="C39" s="12" t="s">
        <v>40</v>
      </c>
      <c r="D39" s="13" t="str">
        <f>"202207092706"</f>
        <v>202207092706</v>
      </c>
      <c r="E39" s="13" t="str">
        <f>"李燕"</f>
        <v>李燕</v>
      </c>
      <c r="F39" s="13" t="str">
        <f t="shared" si="13"/>
        <v>女</v>
      </c>
      <c r="G39" s="13" t="str">
        <f t="shared" si="14"/>
        <v>本科</v>
      </c>
      <c r="H39" s="13" t="str">
        <f t="shared" si="15"/>
        <v>学士</v>
      </c>
      <c r="I39" s="13" t="str">
        <f>"药学"</f>
        <v>药学</v>
      </c>
      <c r="J39" s="13" t="str">
        <f>"初级药师"</f>
        <v>初级药师</v>
      </c>
      <c r="K39" s="11" t="s">
        <v>17</v>
      </c>
      <c r="L39" s="15">
        <v>69.73</v>
      </c>
      <c r="M39" s="16"/>
    </row>
    <row r="40" ht="34" customHeight="1" spans="1:13">
      <c r="A40" s="11">
        <v>38</v>
      </c>
      <c r="B40" s="12" t="s">
        <v>18</v>
      </c>
      <c r="C40" s="12" t="s">
        <v>24</v>
      </c>
      <c r="D40" s="13" t="str">
        <f>"202207092903"</f>
        <v>202207092903</v>
      </c>
      <c r="E40" s="13" t="str">
        <f>"朱传艳"</f>
        <v>朱传艳</v>
      </c>
      <c r="F40" s="13" t="str">
        <f t="shared" si="13"/>
        <v>女</v>
      </c>
      <c r="G40" s="13" t="str">
        <f t="shared" si="14"/>
        <v>本科</v>
      </c>
      <c r="H40" s="13" t="str">
        <f t="shared" ref="H40:H43" si="17">"无"</f>
        <v>无</v>
      </c>
      <c r="I40" s="13" t="str">
        <f>"药学"</f>
        <v>药学</v>
      </c>
      <c r="J40" s="13" t="s">
        <v>16</v>
      </c>
      <c r="K40" s="11" t="s">
        <v>17</v>
      </c>
      <c r="L40" s="15">
        <v>69.61</v>
      </c>
      <c r="M40" s="16"/>
    </row>
    <row r="41" ht="34" customHeight="1" spans="1:13">
      <c r="A41" s="11">
        <v>39</v>
      </c>
      <c r="B41" s="12" t="s">
        <v>37</v>
      </c>
      <c r="C41" s="12" t="s">
        <v>45</v>
      </c>
      <c r="D41" s="13" t="str">
        <f>"202207091111"</f>
        <v>202207091111</v>
      </c>
      <c r="E41" s="13" t="str">
        <f>"白珊珊"</f>
        <v>白珊珊</v>
      </c>
      <c r="F41" s="13" t="str">
        <f t="shared" si="13"/>
        <v>女</v>
      </c>
      <c r="G41" s="13" t="str">
        <f>"大专"</f>
        <v>大专</v>
      </c>
      <c r="H41" s="13" t="str">
        <f t="shared" si="17"/>
        <v>无</v>
      </c>
      <c r="I41" s="13" t="str">
        <f>"护理"</f>
        <v>护理</v>
      </c>
      <c r="J41" s="13" t="str">
        <f>"护师"</f>
        <v>护师</v>
      </c>
      <c r="K41" s="11" t="s">
        <v>17</v>
      </c>
      <c r="L41" s="15">
        <v>66.09</v>
      </c>
      <c r="M41" s="16"/>
    </row>
    <row r="42" ht="34" customHeight="1" spans="1:13">
      <c r="A42" s="11">
        <v>40</v>
      </c>
      <c r="B42" s="12" t="s">
        <v>14</v>
      </c>
      <c r="C42" s="12" t="s">
        <v>33</v>
      </c>
      <c r="D42" s="13" t="str">
        <f>"202207090824"</f>
        <v>202207090824</v>
      </c>
      <c r="E42" s="13" t="str">
        <f>"柯维珠"</f>
        <v>柯维珠</v>
      </c>
      <c r="F42" s="13" t="str">
        <f t="shared" si="13"/>
        <v>女</v>
      </c>
      <c r="G42" s="13" t="str">
        <f>"本科"</f>
        <v>本科</v>
      </c>
      <c r="H42" s="13" t="str">
        <f t="shared" si="15"/>
        <v>学士</v>
      </c>
      <c r="I42" s="13" t="str">
        <f t="shared" si="16"/>
        <v>临床医学</v>
      </c>
      <c r="J42" s="13" t="str">
        <f>"主治医师"</f>
        <v>主治医师</v>
      </c>
      <c r="K42" s="11" t="s">
        <v>17</v>
      </c>
      <c r="L42" s="15">
        <v>71.28</v>
      </c>
      <c r="M42" s="16"/>
    </row>
    <row r="43" ht="34" customHeight="1" spans="1:13">
      <c r="A43" s="11">
        <v>41</v>
      </c>
      <c r="B43" s="12" t="s">
        <v>14</v>
      </c>
      <c r="C43" s="12" t="s">
        <v>46</v>
      </c>
      <c r="D43" s="13" t="str">
        <f>"202207090902"</f>
        <v>202207090902</v>
      </c>
      <c r="E43" s="13" t="str">
        <f>"黄泽儒"</f>
        <v>黄泽儒</v>
      </c>
      <c r="F43" s="13" t="str">
        <f>"男"</f>
        <v>男</v>
      </c>
      <c r="G43" s="13" t="str">
        <f>"大专"</f>
        <v>大专</v>
      </c>
      <c r="H43" s="13" t="str">
        <f t="shared" si="17"/>
        <v>无</v>
      </c>
      <c r="I43" s="13" t="str">
        <f t="shared" si="16"/>
        <v>临床医学</v>
      </c>
      <c r="J43" s="13" t="s">
        <v>47</v>
      </c>
      <c r="K43" s="11" t="s">
        <v>17</v>
      </c>
      <c r="L43" s="15">
        <v>65.37</v>
      </c>
      <c r="M43" s="16"/>
    </row>
    <row r="44" ht="34" customHeight="1" spans="1:13">
      <c r="A44" s="11">
        <v>42</v>
      </c>
      <c r="B44" s="12" t="s">
        <v>14</v>
      </c>
      <c r="C44" s="12" t="s">
        <v>48</v>
      </c>
      <c r="D44" s="13" t="str">
        <f>"202207090827"</f>
        <v>202207090827</v>
      </c>
      <c r="E44" s="13" t="str">
        <f>"姚菲"</f>
        <v>姚菲</v>
      </c>
      <c r="F44" s="13" t="str">
        <f>"女"</f>
        <v>女</v>
      </c>
      <c r="G44" s="13" t="str">
        <f>"本科"</f>
        <v>本科</v>
      </c>
      <c r="H44" s="13" t="str">
        <f>"学士"</f>
        <v>学士</v>
      </c>
      <c r="I44" s="13" t="str">
        <f>"麻醉学"</f>
        <v>麻醉学</v>
      </c>
      <c r="J44" s="13" t="str">
        <f>"中级"</f>
        <v>中级</v>
      </c>
      <c r="K44" s="11" t="s">
        <v>17</v>
      </c>
      <c r="L44" s="15">
        <v>70.52</v>
      </c>
      <c r="M44" s="16"/>
    </row>
  </sheetData>
  <sheetProtection selectLockedCells="1" selectUnlockedCells="1"/>
  <sortState ref="A3:M42">
    <sortCondition ref="A3:A42"/>
  </sortState>
  <mergeCells count="1">
    <mergeCell ref="A1:M1"/>
  </mergeCells>
  <conditionalFormatting sqref="E2 E45:E1048576">
    <cfRule type="duplicateValues" dxfId="0" priority="5"/>
  </conditionalFormatting>
  <conditionalFormatting sqref="E3:E4 E6:E44">
    <cfRule type="duplicateValues" dxfId="0" priority="1"/>
  </conditionalFormatting>
  <printOptions horizontalCentered="1"/>
  <pageMargins left="0.0388888888888889" right="0.0388888888888889" top="0.275" bottom="0.196527777777778" header="0.196527777777778" footer="0.0784722222222222"/>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张雨</cp:lastModifiedBy>
  <dcterms:created xsi:type="dcterms:W3CDTF">2022-01-19T18:25:00Z</dcterms:created>
  <dcterms:modified xsi:type="dcterms:W3CDTF">2023-04-24T03:41:35Z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606C936A518046F9A269E2177EA3C788_13</vt:lpwstr>
  </property>
  <property fmtid="{D5CDD505-2E9C-101B-9397-08002B2CF9AE}" pid="3" name="KSOProductBuildVer">
    <vt:lpwstr>2052-11.1.0.14036</vt:lpwstr>
  </property>
</Properties>
</file>