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765" tabRatio="921" firstSheet="12" activeTab="12"/>
  </bookViews>
  <sheets>
    <sheet name="附表 1-" sheetId="1" state="hidden" r:id="rId1"/>
    <sheet name="附表 2-1" sheetId="2" state="hidden" r:id="rId2"/>
    <sheet name="附表 2-2" sheetId="3" state="hidden" r:id="rId3"/>
    <sheet name="Sheet1" sheetId="4" state="hidden" r:id="rId4"/>
    <sheet name="附表 2-3（2021年）-万元" sheetId="5" state="hidden" r:id="rId5"/>
    <sheet name="附表 3-1（2021年）" sheetId="6" state="hidden" r:id="rId6"/>
    <sheet name="附表 3-2（2021年）" sheetId="7" state="hidden" r:id="rId7"/>
    <sheet name="附表 2-3（2022年）-万元" sheetId="8" state="hidden" r:id="rId8"/>
    <sheet name="附表 2-3（2022年）-崖州区" sheetId="9" state="hidden" r:id="rId9"/>
    <sheet name="2022年海棠区" sheetId="10" state="hidden" r:id="rId10"/>
    <sheet name="附表 3-1 （2022年）" sheetId="11" state="hidden" r:id="rId11"/>
    <sheet name="附表 3-2 （2022年）" sheetId="12" state="hidden" r:id="rId12"/>
    <sheet name="2021-2022年" sheetId="13" r:id="rId13"/>
    <sheet name="Sheet2" sheetId="14" state="hidden" r:id="rId14"/>
    <sheet name="附表 2-3（2021年） (2)" sheetId="15" state="hidden" r:id="rId15"/>
    <sheet name="附表 3-2" sheetId="16" state="hidden" r:id="rId16"/>
    <sheet name="附表 2-3（2022年）-育才区" sheetId="17" state="hidden" r:id="rId17"/>
    <sheet name="2022年资金安排调整过程-天涯区" sheetId="18" state="hidden" r:id="rId18"/>
    <sheet name="附表 2-3（2021年）-崖州区)" sheetId="19" state="hidden" r:id="rId19"/>
    <sheet name="附表 2-3（2021年）-育才区" sheetId="20" state="hidden" r:id="rId20"/>
  </sheets>
  <definedNames>
    <definedName name="_xlnm._FilterDatabase" localSheetId="4" hidden="1">'附表 2-3（2021年）-万元'!$A$9:$W$99</definedName>
    <definedName name="_xlnm._FilterDatabase" localSheetId="5" hidden="1">'附表 3-1（2021年）'!$A$5:$AE$68</definedName>
    <definedName name="_xlnm._FilterDatabase" localSheetId="6" hidden="1">'附表 3-2（2021年）'!$A$5:$AD$68</definedName>
    <definedName name="_xlnm._FilterDatabase" localSheetId="7" hidden="1">'附表 2-3（2022年）-万元'!$A$9:$W$108</definedName>
    <definedName name="_xlnm._FilterDatabase" localSheetId="10" hidden="1">'附表 3-1 （2022年）'!$A$5:$AD$81</definedName>
    <definedName name="_xlnm._FilterDatabase" localSheetId="11" hidden="1">'附表 3-2 （2022年）'!$A$5:$AE$81</definedName>
    <definedName name="_xlnm._FilterDatabase" localSheetId="17" hidden="1">'2022年资金安排调整过程-天涯区'!$A$9:$K$45</definedName>
    <definedName name="_xlnm._FilterDatabase" localSheetId="19" hidden="1">'附表 2-3（2021年）-育才区'!$A$8:$K$29</definedName>
    <definedName name="_xlnm._FilterDatabase" localSheetId="12" hidden="1">'2021-2022年'!$A$5:$Z$45</definedName>
    <definedName name="到户类资产" localSheetId="10">'附表 3-1 （2022年）'!$C$7:$C$12</definedName>
    <definedName name="到户类资产" localSheetId="15">'附表 3-2'!$C$6:$C$11</definedName>
    <definedName name="到户类资产" localSheetId="11">'附表 3-2 （2022年）'!$C$7:$C$12</definedName>
    <definedName name="到户类资产" localSheetId="12">'2021-2022年'!#REF!</definedName>
    <definedName name="到户类资产" localSheetId="6">'附表 3-2（2021年）'!$C$7:$C$13</definedName>
    <definedName name="到户类资产">'附表 3-1（2021年）'!$C$7:$C$13</definedName>
    <definedName name="公益性资产" localSheetId="10">'附表 3-1 （2022年）'!$A$7:$A$80</definedName>
    <definedName name="公益性资产" localSheetId="15">'附表 3-2'!$A$6:$A$14</definedName>
    <definedName name="公益性资产" localSheetId="11">'附表 3-2 （2022年）'!$A$7:$A$80</definedName>
    <definedName name="公益性资产" localSheetId="12">'2021-2022年'!#REF!</definedName>
    <definedName name="公益性资产" localSheetId="6">'附表 3-2（2021年）'!$A$7:$A$67</definedName>
    <definedName name="公益性资产">'附表 3-1（2021年）'!$A$7:$A$67</definedName>
    <definedName name="经营性资产" localSheetId="10">'附表 3-1 （2022年）'!$B$7:$B$14</definedName>
    <definedName name="经营性资产" localSheetId="15">'附表 3-2'!$B$6:$B$13</definedName>
    <definedName name="经营性资产" localSheetId="11">'附表 3-2 （2022年）'!$B$7:$B$14</definedName>
    <definedName name="经营性资产" localSheetId="12">'2021-2022年'!#REF!</definedName>
    <definedName name="经营性资产" localSheetId="6">'附表 3-2（2021年）'!$B$7:$B$15</definedName>
    <definedName name="经营性资产">'附表 3-1（2021年）'!$B$7:$B$15</definedName>
    <definedName name="项目大类" localSheetId="10">'附表 3-1 （2022年）'!$A$6:$C$6</definedName>
    <definedName name="项目大类" localSheetId="15">'附表 3-2'!$A$5:$C$5</definedName>
    <definedName name="项目大类" localSheetId="11">'附表 3-2 （2022年）'!$A$6:$C$6</definedName>
    <definedName name="项目大类" localSheetId="12">'2021-2022年'!#REF!</definedName>
    <definedName name="项目大类" localSheetId="6">'附表 3-2（2021年）'!$A$6:$C$6</definedName>
    <definedName name="项目大类">'附表 3-1（2021年）'!$A$6:$C$6</definedName>
  </definedNames>
  <calcPr calcId="144525"/>
</workbook>
</file>

<file path=xl/comments1.xml><?xml version="1.0" encoding="utf-8"?>
<comments xmlns="http://schemas.openxmlformats.org/spreadsheetml/2006/main">
  <authors>
    <author>ASUS</author>
  </authors>
  <commentList>
    <comment ref="J10" authorId="0">
      <text>
        <r>
          <rPr>
            <sz val="9"/>
            <rFont val="宋体"/>
            <charset val="134"/>
          </rPr>
          <t>ASUS:
青田村委会村道提升改造工程调整至本项目</t>
        </r>
      </text>
    </comment>
    <comment ref="G11" authorId="0">
      <text>
        <r>
          <rPr>
            <sz val="9"/>
            <rFont val="宋体"/>
            <charset val="134"/>
          </rPr>
          <t>ASUS:
缺少2021年区级省级和市级资金分配文件</t>
        </r>
      </text>
    </comment>
    <comment ref="G12" authorId="0">
      <text>
        <r>
          <rPr>
            <sz val="9"/>
            <rFont val="宋体"/>
            <charset val="134"/>
          </rPr>
          <t>ASUS:
缺少2021年区级省级第二批200万资金分配文件</t>
        </r>
      </text>
    </comment>
    <comment ref="J16" authorId="0">
      <text>
        <r>
          <rPr>
            <sz val="9"/>
            <rFont val="宋体"/>
            <charset val="134"/>
          </rPr>
          <t>ASUS:
原就业项目调整12万元至本项目</t>
        </r>
      </text>
    </comment>
    <comment ref="F17" authorId="0">
      <text>
        <r>
          <rPr>
            <sz val="9"/>
            <rFont val="宋体"/>
            <charset val="134"/>
          </rPr>
          <t>ASUS:
三亚市天涯区贫困村立新等三个村委会涵洞改建工程、天涯区肉鸽基地附属道路工程项目资金全部调整至本项目</t>
        </r>
      </text>
    </comment>
    <comment ref="I20" authorId="0">
      <text>
        <r>
          <rPr>
            <sz val="9"/>
            <rFont val="宋体"/>
            <charset val="134"/>
          </rPr>
          <t>ASUS:
崖州区绿色生态循环肉牛繁育示范基地建设项目(二期 )调出全部 425 万元、抱古村委会睡莲加工厂房建设工程项目调出 25 万元、崖州区赤草村和北岭村道路硬板化工程项目调出 25 万元至三亚南鹿实业股份有限公司产业项目</t>
        </r>
      </text>
    </comment>
    <comment ref="B24" authorId="0">
      <text>
        <r>
          <rPr>
            <sz val="9"/>
            <rFont val="宋体"/>
            <charset val="134"/>
          </rPr>
          <t xml:space="preserve">ASUS:少数民族发展任务
</t>
        </r>
      </text>
    </comment>
    <comment ref="B88" authorId="0">
      <text>
        <r>
          <rPr>
            <sz val="9"/>
            <rFont val="宋体"/>
            <charset val="134"/>
          </rPr>
          <t xml:space="preserve">ASUS:
少数民族发展任务
</t>
        </r>
      </text>
    </comment>
  </commentList>
</comments>
</file>

<file path=xl/comments2.xml><?xml version="1.0" encoding="utf-8"?>
<comments xmlns="http://schemas.openxmlformats.org/spreadsheetml/2006/main">
  <authors>
    <author>ASUS</author>
  </authors>
  <commentList>
    <comment ref="F10" authorId="0">
      <text>
        <r>
          <rPr>
            <sz val="9"/>
            <rFont val="宋体"/>
            <charset val="134"/>
          </rPr>
          <t>ASUS:
缺少资金文</t>
        </r>
      </text>
    </comment>
  </commentList>
</comments>
</file>

<file path=xl/comments3.xml><?xml version="1.0" encoding="utf-8"?>
<comments xmlns="http://schemas.openxmlformats.org/spreadsheetml/2006/main">
  <authors>
    <author>ASUS</author>
  </authors>
  <commentList>
    <comment ref="U16" authorId="0">
      <text>
        <r>
          <rPr>
            <sz val="9"/>
            <rFont val="宋体"/>
            <charset val="134"/>
          </rPr>
          <t>ASUS:
葡萄项目调整过来</t>
        </r>
      </text>
    </comment>
    <comment ref="U17" authorId="0">
      <text>
        <r>
          <rPr>
            <sz val="9"/>
            <rFont val="宋体"/>
            <charset val="134"/>
          </rPr>
          <t>ASUS:
葡萄项目调整过来</t>
        </r>
      </text>
    </comment>
    <comment ref="Z32" authorId="0">
      <text>
        <r>
          <rPr>
            <sz val="9"/>
            <rFont val="宋体"/>
            <charset val="134"/>
          </rPr>
          <t>ASUS:
妙林田洋六乡主干渠市级4.72万元</t>
        </r>
      </text>
    </comment>
    <comment ref="T40" authorId="0">
      <text>
        <r>
          <rPr>
            <sz val="9"/>
            <rFont val="宋体"/>
            <charset val="134"/>
          </rPr>
          <t>ASUS:
扎文小组道路养护省级级24万+干沟一至三吉省级级93万+南岛中学市级63万</t>
        </r>
      </text>
    </comment>
    <comment ref="T41" authorId="0">
      <text>
        <r>
          <rPr>
            <sz val="9"/>
            <rFont val="宋体"/>
            <charset val="134"/>
          </rPr>
          <t>ASUS:
南岛中学市级55万+六罗小组市级17万</t>
        </r>
      </text>
    </comment>
    <comment ref="U41" authorId="0">
      <text>
        <r>
          <rPr>
            <sz val="9"/>
            <rFont val="宋体"/>
            <charset val="134"/>
          </rPr>
          <t>ASUS:
南岛中学市级55万+六罗小组市级17万</t>
        </r>
      </text>
    </comment>
    <comment ref="T42" authorId="0">
      <text>
        <r>
          <rPr>
            <sz val="9"/>
            <rFont val="宋体"/>
            <charset val="134"/>
          </rPr>
          <t>ASUS:
六罗小组道路省级35万+市级14万+扎文钢架市级40万</t>
        </r>
      </text>
    </comment>
    <comment ref="U42" authorId="0">
      <text>
        <r>
          <rPr>
            <sz val="9"/>
            <rFont val="宋体"/>
            <charset val="134"/>
          </rPr>
          <t>ASUS:
六罗小组道路省级35万+市级14万+扎文钢架市级40万</t>
        </r>
      </text>
    </comment>
    <comment ref="Z42" authorId="0">
      <text>
        <r>
          <rPr>
            <sz val="9"/>
            <rFont val="宋体"/>
            <charset val="134"/>
          </rPr>
          <t>ASUS:
绿壳蛋鸡市级29.045744万元+妙林田洋六乡主干渠市级11.496251万元</t>
        </r>
      </text>
    </comment>
  </commentList>
</comments>
</file>

<file path=xl/comments4.xml><?xml version="1.0" encoding="utf-8"?>
<comments xmlns="http://schemas.openxmlformats.org/spreadsheetml/2006/main">
  <authors>
    <author>ASUS</author>
  </authors>
  <commentList>
    <comment ref="B11" authorId="0">
      <text>
        <r>
          <rPr>
            <sz val="9"/>
            <rFont val="宋体"/>
            <charset val="134"/>
          </rPr>
          <t xml:space="preserve">ASUS:少数民族发展任务
</t>
        </r>
      </text>
    </comment>
    <comment ref="B24" authorId="0">
      <text>
        <r>
          <rPr>
            <sz val="9"/>
            <rFont val="宋体"/>
            <charset val="134"/>
          </rPr>
          <t xml:space="preserve">ASUS:
少数民族发展任务
</t>
        </r>
      </text>
    </comment>
  </commentList>
</comments>
</file>

<file path=xl/sharedStrings.xml><?xml version="1.0" encoding="utf-8"?>
<sst xmlns="http://schemas.openxmlformats.org/spreadsheetml/2006/main" count="8103" uniqueCount="1048">
  <si>
    <t>附表1：</t>
  </si>
  <si>
    <t>三亚市2021-2022年扶贫/衔接资金安排和项目实施情况汇总表</t>
  </si>
  <si>
    <t>序号</t>
  </si>
  <si>
    <t>年度</t>
  </si>
  <si>
    <t>资金指标文件文号</t>
  </si>
  <si>
    <t>扶贫/衔接资金安排（万元）</t>
  </si>
  <si>
    <t>扶贫/衔接资金项目实施（万元、个）</t>
  </si>
  <si>
    <t>合计    
（万元）</t>
  </si>
  <si>
    <t>中央资金</t>
  </si>
  <si>
    <t>省级资金</t>
  </si>
  <si>
    <t>市县资金</t>
  </si>
  <si>
    <t>其他资金</t>
  </si>
  <si>
    <t>项目  合计（个）</t>
  </si>
  <si>
    <t>产业发展</t>
  </si>
  <si>
    <t>就业扶贫</t>
  </si>
  <si>
    <t>易地扶贫搬迁</t>
  </si>
  <si>
    <t>公益岗位</t>
  </si>
  <si>
    <t>教育扶贫</t>
  </si>
  <si>
    <t>健康扶贫</t>
  </si>
  <si>
    <t>危房改造</t>
  </si>
  <si>
    <t>金融扶贫</t>
  </si>
  <si>
    <t>生活条件改善</t>
  </si>
  <si>
    <t>综合保障性扶贫</t>
  </si>
  <si>
    <t>村基础设施</t>
  </si>
  <si>
    <t>村公共服务</t>
  </si>
  <si>
    <t>项目管理费</t>
  </si>
  <si>
    <t>资金安排</t>
  </si>
  <si>
    <t>项目个数</t>
  </si>
  <si>
    <t>2021年</t>
  </si>
  <si>
    <t>合计</t>
  </si>
  <si>
    <t>三财农[2020]170号</t>
  </si>
  <si>
    <t>三财农[2021]55号</t>
  </si>
  <si>
    <t>三财农[2021]63号</t>
  </si>
  <si>
    <t>三财农[2021]20号</t>
  </si>
  <si>
    <t>三财农[2021]81号</t>
  </si>
  <si>
    <t>2022年</t>
  </si>
  <si>
    <t>三财农[2022]23号</t>
  </si>
  <si>
    <t>三财农[2022]85号</t>
  </si>
  <si>
    <t>三财农[2022]91号</t>
  </si>
  <si>
    <t>总计</t>
  </si>
  <si>
    <t>附表2-1：</t>
  </si>
  <si>
    <t>____市县____（乡镇、部门）_____年度 扶贫资金项目（产业到村项目、基础设施项目）清单</t>
  </si>
  <si>
    <t>填表单位:</t>
  </si>
  <si>
    <t>项目名称</t>
  </si>
  <si>
    <t>实施地点（**乡镇**村委会）</t>
  </si>
  <si>
    <t>建设任务（简述主要量化内容）</t>
  </si>
  <si>
    <t>市县下拨资金指标文件文号</t>
  </si>
  <si>
    <t>资金来源（万元）</t>
  </si>
  <si>
    <t>已支出  资金  （万元）</t>
  </si>
  <si>
    <t>结余结转（万元）</t>
  </si>
  <si>
    <t>项目建设完成情况</t>
  </si>
  <si>
    <t>项目现状</t>
  </si>
  <si>
    <t>项目监管责任落实情况</t>
  </si>
  <si>
    <t>是否形成资产</t>
  </si>
  <si>
    <t>资产类型（公益性、经营性、到户类）</t>
  </si>
  <si>
    <t>其中：</t>
  </si>
  <si>
    <t>责任单位</t>
  </si>
  <si>
    <t>责任人或联系人</t>
  </si>
  <si>
    <t>管理制度名称</t>
  </si>
  <si>
    <t>财政专项扶贫资金</t>
  </si>
  <si>
    <t>整合其他涉农资金</t>
  </si>
  <si>
    <t>行业扶贫资金</t>
  </si>
  <si>
    <t>社会扶贫资金</t>
  </si>
  <si>
    <t>一</t>
  </si>
  <si>
    <t>……</t>
  </si>
  <si>
    <t>二</t>
  </si>
  <si>
    <t>三</t>
  </si>
  <si>
    <t>四</t>
  </si>
  <si>
    <t>五</t>
  </si>
  <si>
    <t>六</t>
  </si>
  <si>
    <t>七</t>
  </si>
  <si>
    <t>八</t>
  </si>
  <si>
    <t>九</t>
  </si>
  <si>
    <t>十</t>
  </si>
  <si>
    <t>十一</t>
  </si>
  <si>
    <t>十二</t>
  </si>
  <si>
    <t>十三</t>
  </si>
  <si>
    <r>
      <rPr>
        <sz val="11"/>
        <color indexed="8"/>
        <rFont val="宋体"/>
        <charset val="134"/>
      </rPr>
      <t xml:space="preserve">备注：1.本表由会第三方填写，和户外核查（户外过程同步完成附件3-1）
   </t>
    </r>
    <r>
      <rPr>
        <sz val="11"/>
        <color indexed="10"/>
        <rFont val="宋体"/>
        <charset val="134"/>
      </rPr>
      <t xml:space="preserve">  2.项目建设完成情况：1.在建，2.竣工验收，3.审计结算，</t>
    </r>
    <r>
      <rPr>
        <sz val="11"/>
        <color indexed="8"/>
        <rFont val="宋体"/>
        <charset val="134"/>
      </rPr>
      <t xml:space="preserve">
     3.项目现状：1.正在运行、2.正在使用、3.停止运行、4.停止使用、5.已终止、6.已受益、7.已损毁、8.已损坏、9.已报废、10.其他</t>
    </r>
  </si>
  <si>
    <t>附表2-2：</t>
  </si>
  <si>
    <t>____市县____（乡镇、部门）_____年度 扶贫资金项目清单</t>
  </si>
  <si>
    <t>填表人：</t>
  </si>
  <si>
    <t>核实人：</t>
  </si>
  <si>
    <t>填报时间：xx年xx月xx日</t>
  </si>
  <si>
    <t xml:space="preserve"> </t>
  </si>
  <si>
    <t xml:space="preserve">备注：1.资金模块（黑粗框架内）由各各相关单位结合附件1填写，填写完成后，组织人手，实地核实项目现状，手写填报监管模块（粗框架外部分）（户外过程同步完成附表3-1）.
     2.本表资金数据总量应保持与附件1资金数据总量一致，（其中产业到村项目和基础设施项目数据由第三方提供，各镇汇总）
     4.项目建设完成情况：1.在建，2.竣工验收，3.审计结算
     5.项目现状：1.正在运行、2.正在使用、3.停止运行、4.停止使用、5.已终止、6.已受益、7.已损毁、8.已损坏、9.已报废、10.其他
</t>
  </si>
  <si>
    <t>育才生态区_村基础设施_雅林村委会高岭春头坡生产道路硬板化</t>
  </si>
  <si>
    <t>2021年育才生态区雅林委会生产道路硬板化(东风二子论至空壳)</t>
  </si>
  <si>
    <t>育才生态区_村基础设施_雅林村委会红岛一万竹至多海生产道路硬板化</t>
  </si>
  <si>
    <t>2021年育才生态区雅林村委会生产道路硬板化(大道一、大道二)</t>
  </si>
  <si>
    <t>育才生态区_村基础设施_育才生态区雅亮村杨厚小组生产道路硬化</t>
  </si>
  <si>
    <t>2021年育才生态区那会养鸡场入口至肥肠道路</t>
  </si>
  <si>
    <t>育才生态区_村基础设施_育才生态区雅亮村三道小组生产道路硬化</t>
  </si>
  <si>
    <t>育才生态区_村基础设施_育才生态区雅亮村冰帮小组生产道路硬化</t>
  </si>
  <si>
    <t>育才生态区_村基础设施_育才生态区雅亮村三内小组生产道路硬化</t>
  </si>
  <si>
    <t>育才生态区_村基础设施_育才生态区那受村建桥工程</t>
  </si>
  <si>
    <t>1、2021年育才生态区明善七组什善至什多生产道路硬板化</t>
  </si>
  <si>
    <t>2、2021年育才生态区明善六组五组墓地至芒果地生产道路硬板化</t>
  </si>
  <si>
    <t>3、2021年育才生态区明善二组垃圾屋至什量田生产道路硬板化工程</t>
  </si>
  <si>
    <t>4、2021年育才生态区马脚村那门村小组生产道路</t>
  </si>
  <si>
    <t>附表2-3：</t>
  </si>
  <si>
    <t>三亚市____（乡镇、部门）2021年度扶贫/衔接资金安排使用和项目实施情况明细表</t>
  </si>
  <si>
    <t>省级下拨资金指标文件文号</t>
  </si>
  <si>
    <t>区级下拨资金指标文件文号</t>
  </si>
  <si>
    <t>财政专项扶贫/衔接资金</t>
  </si>
  <si>
    <t>行业扶贫/衔接资金</t>
  </si>
  <si>
    <t>社会扶贫/衔接资金</t>
  </si>
  <si>
    <t>薏米产业发展项目</t>
  </si>
  <si>
    <t>海棠区</t>
  </si>
  <si>
    <t>三财农[2021] 55号
三财农[2021]81号</t>
  </si>
  <si>
    <t>海棠府[2021]130号
海棠府[2021]146号</t>
  </si>
  <si>
    <t>黑山羊养殖项目</t>
  </si>
  <si>
    <t>吉阳区</t>
  </si>
  <si>
    <t>分布式光伏电站项目</t>
  </si>
  <si>
    <t>三财农[2021] 55 号</t>
  </si>
  <si>
    <t>生猪养殖项目</t>
  </si>
  <si>
    <t>天涯区_产业项目_三亚市天涯区肉鸽养殖产业项目基地（续建）</t>
  </si>
  <si>
    <t>天涯区</t>
  </si>
  <si>
    <t>三财农〔2020〕170号
三财农[2021]81号</t>
  </si>
  <si>
    <t>天扶发〔2021〕2 号
天乡振组[2021]3号</t>
  </si>
  <si>
    <t>天涯区_产业项目_天涯区扎南村绿壳蛋鸡养殖产业基地项目</t>
  </si>
  <si>
    <t>天扶发[2021]3号</t>
  </si>
  <si>
    <t>天涯区_产业项目_三亚甜瓜地理标志农产品保护工程</t>
  </si>
  <si>
    <t>三财农[2021] 55 号
三财农[2021]81号</t>
  </si>
  <si>
    <t>天乡振组[2021]1号
天乡振组[2021]3号
天委乡村振兴 [2021]2号</t>
  </si>
  <si>
    <t>天涯区_产业项目_初心莲池生态园项目</t>
  </si>
  <si>
    <t>天委乡村振兴 [2021]2号</t>
  </si>
  <si>
    <t>绿色生态循环肉牛繁育示范基地建设项目（一期）</t>
  </si>
  <si>
    <t>崖州区</t>
  </si>
  <si>
    <t>崖州开[2021]2号</t>
  </si>
  <si>
    <t>生产发展奖励</t>
  </si>
  <si>
    <t>崖州府办[2021]124号</t>
  </si>
  <si>
    <t>三亚南鹿实业股份有限公司产业项目</t>
  </si>
  <si>
    <t>崖州府办[2021]124号
崖州府办[2021]123号</t>
  </si>
  <si>
    <t>抱古村委会睡莲加工厂房建设工程项目</t>
  </si>
  <si>
    <t>三财农〔2020〕170号</t>
  </si>
  <si>
    <t>崖脱贫指[2021]1号
崖州府办[2021]123号崖乡振组办[2021]1号</t>
  </si>
  <si>
    <t>黑山羊培养基地</t>
  </si>
  <si>
    <t>育才生态区</t>
  </si>
  <si>
    <t>三财农[2020]170号
三财农[2021]20号</t>
  </si>
  <si>
    <t>三育管委[2021]10号
三育管委[2021]46号</t>
  </si>
  <si>
    <t>村集体发展产业项目</t>
  </si>
  <si>
    <t>三财农[2021]20号
三财农[2021]55号
三财农[2021]63号
三财农[2021]81号</t>
  </si>
  <si>
    <t>三育管委[2021]46号
三育管委[2021]114号
三育管委[2021]154号
三育管委[2021]185号</t>
  </si>
  <si>
    <t>雅林村委会村集体发展产业项目</t>
  </si>
  <si>
    <t>三育管委[2021]142号</t>
  </si>
  <si>
    <t>那受村委会发展冬季瓜菜育苗村集体产业项目</t>
  </si>
  <si>
    <t>三育管委[2021]154号</t>
  </si>
  <si>
    <t>那受村委会发展热带果树种植村集体产业项目</t>
  </si>
  <si>
    <t>发展产业“4000”元奖励项目</t>
  </si>
  <si>
    <t>三育管委[2021]185号</t>
  </si>
  <si>
    <t>产业补贴</t>
  </si>
  <si>
    <t>三育管委[2021]170号
三育管委[2021]185号</t>
  </si>
  <si>
    <t>公益性岗位和就业扶贫公益专岗位补贴项目</t>
  </si>
  <si>
    <t>海棠府[2021]146号</t>
  </si>
  <si>
    <t>天涯区_就业扶贫_天涯区脱贫户和边缘户就业扶持项目</t>
  </si>
  <si>
    <t>天乡振组[2021]3号
天委乡村振兴 [2021]2号</t>
  </si>
  <si>
    <t>贫困劳动力外出务工奖励项目</t>
  </si>
  <si>
    <t>三育管委[2021]170号</t>
  </si>
  <si>
    <t>就业帮扶奖励补贴项目</t>
  </si>
  <si>
    <t>三财农[2020]170号
三财农[2021]20号
三财农[2021]55号</t>
  </si>
  <si>
    <t>乡村公益岗</t>
  </si>
  <si>
    <t>三财农[2021]63号
三财农[2021]81号</t>
  </si>
  <si>
    <t>三育管委[2021]154号
三育管委[2021]170号
三育管委[2021]185号</t>
  </si>
  <si>
    <t>青田村委会村道提升改造工程</t>
  </si>
  <si>
    <t>糖房村污水治理改造工程</t>
  </si>
  <si>
    <t>天涯区_村基础设施_三亚市天涯区贫困村抱前、抱龙村委会入户路硬化工程（续建）</t>
  </si>
  <si>
    <t>天扶发〔2021〕2 号</t>
  </si>
  <si>
    <t>天涯区_村基础设施_天涯区台楼村委会路灯安装工程</t>
  </si>
  <si>
    <t>天涯区_村基础设施_天涯区文门村委会西风村一、二小组村道照明工程</t>
  </si>
  <si>
    <t>天涯区_村基础设施_天涯区抱龙村委会入村主干道路灯安装工程</t>
  </si>
  <si>
    <t>天涯区_村基础设施_天涯区高峰片区农村道路拓宽改造工程（续建）</t>
  </si>
  <si>
    <t>天涯区_村基础设施_三亚市天涯区台楼村委会道路硬化工程</t>
  </si>
  <si>
    <t>天涯区_村基础设施_三亚市天涯区扎南村委会道路修复工程</t>
  </si>
  <si>
    <t>抱古村白河片道路硬板化工程</t>
  </si>
  <si>
    <t>崖脱贫指[2021]1号
崖乡振组办[2021]1号</t>
  </si>
  <si>
    <t>北岭村周家小组至坡田路口新建路灯安装工程</t>
  </si>
  <si>
    <t>崖州开[2021]2号
崖乡振组办[2021]1号</t>
  </si>
  <si>
    <t>抱古村、凤岭村道路硬板化工程</t>
  </si>
  <si>
    <t>赤草村和北岭村道路硬板化工程</t>
  </si>
  <si>
    <t>崖州府办[2021]124号
崖州府办[2021]123号
崖乡振组办[2021]1号</t>
  </si>
  <si>
    <t>拱北村入户道路</t>
  </si>
  <si>
    <t>崖州府办[2021]124号
崖乡振组办[2021]1号</t>
  </si>
  <si>
    <t>北岭村委会落基水库副坝道路硬板化工程</t>
  </si>
  <si>
    <t>北岭村村主干道至郎典道路路灯建设工程</t>
  </si>
  <si>
    <t>三财农[2021] 55号</t>
  </si>
  <si>
    <t>崖州府办[2021]80号</t>
  </si>
  <si>
    <t>凤岭村百香果基地道路硬化工程</t>
  </si>
  <si>
    <t>赤草村立村桥改造项目</t>
  </si>
  <si>
    <t>崖州府办[2021]80号
崖乡振组办[2021]1号</t>
  </si>
  <si>
    <t>赤草种碑村至坟墓山至立村道路硬化项目</t>
  </si>
  <si>
    <t>北岭村郎典小组、坝后小组道路硬板化工程项目</t>
  </si>
  <si>
    <t>北岭落基组到大毛组道路硬板化工程</t>
  </si>
  <si>
    <t>凤岭村村电线电路改造工程</t>
  </si>
  <si>
    <t>赤草四组至崖雅线道路硬板化工程</t>
  </si>
  <si>
    <t>雅林高岭春头坡等7条生产道路硬板化工程</t>
  </si>
  <si>
    <t>三育管委[2021]10号
三育管委[2021]110号
三育管委[2021]185号</t>
  </si>
  <si>
    <t>明善七组什善等4条生产道路硬板化工程</t>
  </si>
  <si>
    <t>三育管委[2021]46号
三育管委[2021]110号</t>
  </si>
  <si>
    <t>雅林东风二等3条生产道路硬化工程</t>
  </si>
  <si>
    <t>三育管委[2021]46号
三育管委[2021]110号
三育管委[2021]185号</t>
  </si>
  <si>
    <t>志马村道路硬化项目</t>
  </si>
  <si>
    <t>三育管委[2021]110号
三育管委[2021]170号
三育管委[2021]185号</t>
  </si>
  <si>
    <t>南塔村生产道路硬化项目</t>
  </si>
  <si>
    <t>三育管委[2021]114号
三育管委[2021]170号
三育管委[2021]185号</t>
  </si>
  <si>
    <t>马脚村委会那供二队生产道路硬化工程</t>
  </si>
  <si>
    <t>三育管委[2021]142号
三育管委[2021]170号
三育管委[2021]185号</t>
  </si>
  <si>
    <t>那受村委会三条生产道路硬化工程</t>
  </si>
  <si>
    <t>三育管委[2021]142号
三育管委[2021]185号</t>
  </si>
  <si>
    <t>2019年扶贫基础设施工程项目</t>
  </si>
  <si>
    <t>备注：1.项目业主单位结合扶贫资金项清单（附表2-2），汇总核对后形成并上报</t>
  </si>
  <si>
    <t>附表3-1</t>
  </si>
  <si>
    <t>三亚市2021年度扶贫/衔接资金项目资产清单</t>
  </si>
  <si>
    <t>填表时间：2021年xx月</t>
  </si>
  <si>
    <t>形成资产项目名称</t>
  </si>
  <si>
    <t>主管部门</t>
  </si>
  <si>
    <t>项目业主单位</t>
  </si>
  <si>
    <t>资产名称</t>
  </si>
  <si>
    <t>资产类别</t>
  </si>
  <si>
    <t>资产存量(数量+单位)</t>
  </si>
  <si>
    <t>资产编号</t>
  </si>
  <si>
    <t>拟定资产所有者名称</t>
  </si>
  <si>
    <t>资产所在位置</t>
  </si>
  <si>
    <t>资产原值
（元）</t>
  </si>
  <si>
    <t xml:space="preserve">资产现值（元) </t>
  </si>
  <si>
    <t>资产功能</t>
  </si>
  <si>
    <t>资产运营</t>
  </si>
  <si>
    <t>资产管护</t>
  </si>
  <si>
    <t>资产处置</t>
  </si>
  <si>
    <t>是否具备移交条件</t>
  </si>
  <si>
    <t>备注</t>
  </si>
  <si>
    <t>审核
意见</t>
  </si>
  <si>
    <t>项目大类</t>
  </si>
  <si>
    <t>项目子类</t>
  </si>
  <si>
    <t xml:space="preserve"> 财政专项扶贫/衔接资金</t>
  </si>
  <si>
    <t>是否正常</t>
  </si>
  <si>
    <t>是否
运营</t>
  </si>
  <si>
    <t>运营
方式</t>
  </si>
  <si>
    <t>运营
主体</t>
  </si>
  <si>
    <t>年度
收益</t>
  </si>
  <si>
    <t>管护
方式</t>
  </si>
  <si>
    <t>管护
主体</t>
  </si>
  <si>
    <t>处置方式</t>
  </si>
  <si>
    <t>处置
收益</t>
  </si>
  <si>
    <t>公益性资产</t>
  </si>
  <si>
    <t>经营性资产</t>
  </si>
  <si>
    <t>到户类资产</t>
  </si>
  <si>
    <t>海棠区_产业项目_薏米产业发展</t>
  </si>
  <si>
    <t>三亚市海棠区人民政府</t>
  </si>
  <si>
    <t>三亚市海棠区乡村振兴局</t>
  </si>
  <si>
    <t>2021年海棠区“薏米”智慧农业平台及标准与品牌策划</t>
  </si>
  <si>
    <t>其他</t>
  </si>
  <si>
    <t>1、土壤、灌溉水重金属检测报告 20 份、土壤营养分析报告5份、蕙米种植技术方案 1份（含测土配方施肥方案、绿色防控方案、适度规模科学选址方案、种植环节管理等技术培训和指导）、蕙米产品企业标准1份、海棠区蕙米产品追溯和防伪方案、海棠区蕙米品种纯化，种子审定方案、品牌策略报告、产品上市包装及分级定品定价策略。
2、全程品控溯源平台1个、小型农业气象站4个、土壤仪4个、害虫监测设备4个、室内可视化大屏1个、海棠薏米品质检测报告1份、海棠薏米食品安全检测报告1份。</t>
  </si>
  <si>
    <t>2021-01-J-01</t>
  </si>
  <si>
    <t>三亚市海棠区南田居田湾队</t>
  </si>
  <si>
    <t>正常</t>
  </si>
  <si>
    <t>否</t>
  </si>
  <si>
    <t>不适用</t>
  </si>
  <si>
    <t>自行管护</t>
  </si>
  <si>
    <t>业主单位即资产所有者，无需移交</t>
  </si>
  <si>
    <t>审核人和审核意见在本表报送后，由主管部门填写</t>
  </si>
  <si>
    <t>交通道路</t>
  </si>
  <si>
    <t>农林业产业基地</t>
  </si>
  <si>
    <t>吉阳区_产业项目_黑山羊养殖项目</t>
  </si>
  <si>
    <t>三亚市吉阳区乡村振兴局</t>
  </si>
  <si>
    <t>三亚市吉阳区罗蓬村委会</t>
  </si>
  <si>
    <t>2021年吉阳区罗蓬村委会专项应收款-三亚惠农东山羊养殖农民专业合作社</t>
  </si>
  <si>
    <t>债权类资产</t>
  </si>
  <si>
    <t>债权（三亚惠农东山羊养殖农民专业合作社，年收益率6%，5年到期返本）</t>
  </si>
  <si>
    <t>2021-02-J-01</t>
  </si>
  <si>
    <t>三亚市吉阳区罗蓬村</t>
  </si>
  <si>
    <t>是</t>
  </si>
  <si>
    <t>合作发展</t>
  </si>
  <si>
    <t>三亚宏昇养殖农民专业合作社</t>
  </si>
  <si>
    <t>委托管护</t>
  </si>
  <si>
    <t>截止2022年9月三亚惠农东山羊养殖农民专业合作社因经营不善，已不再负责黑山羊项目的运营，目前该项目经吉阳区协调已由三亚宏昇养殖农民专业合作社接手负责，基地养殖的黑山羊在经盘点后由三亚惠农东山羊养殖农民专业合作社移交至三亚宏昇养殖农民专业合作社。截止到2023年6月，三亚惠农东山羊养殖农民专业合作社尚未返还本金。</t>
  </si>
  <si>
    <t>吉阳区_产业项目_罗蓬村乡村振兴光伏电站</t>
  </si>
  <si>
    <t>三亚市吉阳区人民政府</t>
  </si>
  <si>
    <t>2021年黑山羊养殖基地羊舍顶棚分布式光伏电站；
2021年罗蓬村小学屋顶分布式光伏电站；</t>
  </si>
  <si>
    <t>光伏电站（村级）</t>
  </si>
  <si>
    <t>450KW光伏发电站</t>
  </si>
  <si>
    <t>2021-03-J-01</t>
  </si>
  <si>
    <t>自主运营</t>
  </si>
  <si>
    <t>农田水利</t>
  </si>
  <si>
    <t>生产加工设施</t>
  </si>
  <si>
    <t>户用光伏电站</t>
  </si>
  <si>
    <t>吉阳区_产业项目_吉阳区红花村分布式光伏电站乡村振兴项目</t>
  </si>
  <si>
    <t>2021年三亚吉阳区红花村村委分布式光伏电站</t>
  </si>
  <si>
    <t>10个光伏电站（保矽庄簇柄村文化室9.00kw、大园村文化室16.20kw、翻园村文化室16.20ke、红花村养猪场55.35kw、红花村卫生院20.25kw、红庄小学100.80kw、落捞坝笔大社区35.10kw、三汤村文化室12.15kw、深岸村文化室16.20kw、新村文化室16.20kw）。</t>
  </si>
  <si>
    <t>2021-04-J-01</t>
  </si>
  <si>
    <t>三亚市吉阳区红花村委会</t>
  </si>
  <si>
    <t>三亚市吉阳区红花村</t>
  </si>
  <si>
    <t>供水饮水</t>
  </si>
  <si>
    <t>经营性旅游服务设施</t>
  </si>
  <si>
    <t>到户生产设施</t>
  </si>
  <si>
    <t>吉阳区_产业项目_吉阳区红花村生猪养殖项目</t>
  </si>
  <si>
    <t>2021年吉阳区红花村委会专项应收款-海南盛筵实业发展有限公司</t>
  </si>
  <si>
    <t>债权（海南盛筵实业发展有限公司，年收益率6%-扣除上年度已返还本金，每年返还本金24万元，5年还完）</t>
  </si>
  <si>
    <t>2021-05-J-01</t>
  </si>
  <si>
    <t>海南盛筵实业发展有限公司</t>
  </si>
  <si>
    <t>环卫公厕</t>
  </si>
  <si>
    <t>经营性电商服务设施</t>
  </si>
  <si>
    <t>到户生产设备</t>
  </si>
  <si>
    <t>三亚市天涯区人民政府</t>
  </si>
  <si>
    <t>三亚市天涯区农业农业局</t>
  </si>
  <si>
    <t>三亚市天涯区肉鸽养殖场基础配套设施</t>
  </si>
  <si>
    <t xml:space="preserve">27栋鸽舍及配套用房12,319.92㎡；道路1（378米，4米宽）；道路2（272.40米，3米宽）；室外排水及照明；100株小型果树；大叶油草草坪1000㎡。 </t>
  </si>
  <si>
    <t>2021-06-J-01</t>
  </si>
  <si>
    <t>三亚市天涯区南岛居富岛队</t>
  </si>
  <si>
    <t>委托运营</t>
  </si>
  <si>
    <t>三亚市天涯区城市建设投资有限公司</t>
  </si>
  <si>
    <t>教育设施</t>
  </si>
  <si>
    <t>经营性基础设施</t>
  </si>
  <si>
    <t>生物性资产</t>
  </si>
  <si>
    <t>2021年天涯区扎南村绿壳蛋鸡养殖产业基地</t>
  </si>
  <si>
    <t>10.82 亩养鸡场，单栋长 96 米，宽 13 米的鸡舍，智能一体化鸡舍和智能有机肥发酵一体机及配套附属设施。</t>
  </si>
  <si>
    <t>2021-07-J-01</t>
  </si>
  <si>
    <t>三亚市天涯区扎南村委会</t>
  </si>
  <si>
    <t>三亚市天涯区扎南村</t>
  </si>
  <si>
    <t>卜蜂 (海南) 农业发展有限公司</t>
  </si>
  <si>
    <t>文化设施</t>
  </si>
  <si>
    <t>2021年三亚甜瓜地理标志农产品仓储基地</t>
  </si>
  <si>
    <t>1座</t>
  </si>
  <si>
    <t>2021-08-J-01</t>
  </si>
  <si>
    <t>三亚市天涯区梅村村委会</t>
  </si>
  <si>
    <t>三亚市天涯区梅村</t>
  </si>
  <si>
    <t>1、项目尚未竣工验收；
2、项目目前尚不能确定资产最终资产形态及规格数量，故资产存量填写为“1座”。</t>
  </si>
  <si>
    <t>体育设施</t>
  </si>
  <si>
    <t>股权投资</t>
  </si>
  <si>
    <t>三亚市天涯区抱前村委会</t>
  </si>
  <si>
    <t>2021年天涯区抱前村委会专项应收款-三亚禾禾农旅项目管理有限公司</t>
  </si>
  <si>
    <t>债权（三亚禾禾农旅项目管理有限公司，年收益率5%+2、3号民宿浮动经营投资收益，自2023年每年6月30日返本62万元）</t>
  </si>
  <si>
    <t>2021-09-J-01</t>
  </si>
  <si>
    <t>三亚禾禾农旅项目管理有限公司</t>
  </si>
  <si>
    <t>卫生设施</t>
  </si>
  <si>
    <t>崖州区_产业项目_2021年崖州区绿色生态循环肉牛繁育示范基地建设项目（一期）</t>
  </si>
  <si>
    <t>三亚市崖州区人民政府</t>
  </si>
  <si>
    <t>三亚市崖州区国有资产管理开发有限责任公司</t>
  </si>
  <si>
    <t xml:space="preserve">2020年崖州区绿色生态循环肉牛繁育示范基地 </t>
  </si>
  <si>
    <t>项目占地面积约 132.5亩，设置158 亩科研管理区、68.7亩生产区、4.7亩隔离区、29.9 亩饲草料加工区、13.4亩资源化利用区。其中: (一)生产区和隔离 区:2 栋种母牛舍、1栋分娩舍 (种母生)、1栋育肥、1栋后备牛舍 (育肥牛舍)、1栋隔离生舍 (含医室、管理间)，总建筑面积 25495.83 ㎡。(二)饲草料加工区:1栋青贮棚、1栋干草棚、1栋饲草料加工间、1 栋垫料加工间，总建筑面积6155.27 ㎡。(三) 资源化利用区:1栋原料库、1栋有机肥加工间、1栋成品库、1 栋无害化处理间 (含除臭 室)，总建筑面积 2286.12㎡。(四)科研管理区:1栋科研办公用房1栋食堂和1个门卫，建筑面积 1265.64㎡。(五)配套用房:1个车辆消毒间，总建筑面积 101.88㎡。</t>
  </si>
  <si>
    <t>2021-10-J-01</t>
  </si>
  <si>
    <t>三亚市崖州区三更村委会三更上村西侧二公里光头岭</t>
  </si>
  <si>
    <t>吉林省澎派农业发展有限公司</t>
  </si>
  <si>
    <t>崖州区_产业项目_2021年三亚南鹿实业股份有限公司产业项目</t>
  </si>
  <si>
    <t>三亚市崖州区赤草、凤岭、北岭、抱古村委会</t>
  </si>
  <si>
    <t>2021年崖州区抱古村、赤草村、北岭村、凤岭村专项应收款-三亚南鹿实业股份有限公司</t>
  </si>
  <si>
    <t>债权（三亚南鹿实业股份有限公司，年收益率7%，1年到期返本）</t>
  </si>
  <si>
    <t>2021-11-J-01</t>
  </si>
  <si>
    <t>三亚市崖州区抱古村占比64.61%、赤草村占比11.77%、北岭村占比11.85%、凤岭村占比11.77%。</t>
  </si>
  <si>
    <t>三亚南鹿实业股份有限公司</t>
  </si>
  <si>
    <t>2022年合同到期三亚南鹿实业股份有限公司已返还本金，2023年2月将收回本金投入了三亚君福来实业有限公司</t>
  </si>
  <si>
    <t>崖州区_产业项目_2021年抱古村委会睡莲加工厂房建设工程项目</t>
  </si>
  <si>
    <t>三亚市崖州区抱古村委会</t>
  </si>
  <si>
    <t>2021年崖州区抱古村委会睡莲加工厂房及配套设备</t>
  </si>
  <si>
    <t>仓库一座，总建筑面积:192.6㎡；原一层办公室改造；围墙拆除及新建围墙；围墙刷；排明沟总长36.6m；落沙井2个；草坪及垃圾清理；场地平整；成品化粪池一个 (2立方)；成品睡莲水缸2个(缸径1m）；定制电动伸缩门（M7516）1樘、定制电动栅栏门（M1515）1樘；YKP易立诺热泵烘干除湿机1套、6面保温烘干（8000x3000x2400mm）等。</t>
  </si>
  <si>
    <t>2021-12-J-01</t>
  </si>
  <si>
    <t>三亚市崖州区抱古村委会抱古村白河一组</t>
  </si>
  <si>
    <t>项目低效运营，因睡莲有生长周期，故加工厂不是全年持续运营。</t>
  </si>
  <si>
    <t>育才生态区_产业项目_三亚市育才生态区黑山羊培养基地</t>
  </si>
  <si>
    <t>三亚育才生态旅业发展有限公司</t>
  </si>
  <si>
    <t>2021年那受村委会黑山羊培养基地</t>
  </si>
  <si>
    <t>2021-13-J-01</t>
  </si>
  <si>
    <t>三亚市育才生态区那会村委会</t>
  </si>
  <si>
    <t>三亚市育才生态区那受村委会</t>
  </si>
  <si>
    <t>三亚万橡雨林农业科技有限公司</t>
  </si>
  <si>
    <t>1、截至2023年6月30日，育才生态区未能提供竣工验收资料，故该项目视为在建。
项目因羊类疫病防治原因和市级疫病防疫部门建议，故未开始运营。
2、项目目前尚不能确定资产最终资产形态及规格数量，故资产存量填写为“1座”。</t>
  </si>
  <si>
    <t>育才生态区_产业项目_育才生态区村集体发展产业项目</t>
  </si>
  <si>
    <t>三亚市育才生态区管理委员会</t>
  </si>
  <si>
    <t>2021年育才生态区那会村养鸡场集蛋库及配套设施设备</t>
  </si>
  <si>
    <t>厂房661.52㎡、蛋品干刷分级装托生产线1套、（MT-101.3）、LUBING TYPE500输蛋线1套</t>
  </si>
  <si>
    <t>2021-14-J-01</t>
  </si>
  <si>
    <t>三亚市育才生态区龙密10%、雅林10%、青法10%、那会10%、那受10%、抱安10%、马脚10%、马亮10%、明善10%、雅亮10%村委会</t>
  </si>
  <si>
    <t>三亚市育才生态区那会村</t>
  </si>
  <si>
    <t>2021年三亚育才生态旅业发展有限公司专项应收款-万保农牧集团有限公司</t>
  </si>
  <si>
    <t>债权（万保农牧集团有限公司，年收益率6%，1年到期返本）</t>
  </si>
  <si>
    <t>2021-14-J-02</t>
  </si>
  <si>
    <t>三亚市育才生态区保国农场九队</t>
  </si>
  <si>
    <t>万保农牧集团有限公司</t>
  </si>
  <si>
    <t>2021年三亚育才生态旅业发展有限公司专项应收款-海南水果岛农业开发有限公司</t>
  </si>
  <si>
    <t>债权（海南水果岛农业开发有限公司，年收益率8%，1年到期返本）</t>
  </si>
  <si>
    <t>2021-14-J-03</t>
  </si>
  <si>
    <t>三亚市育才生态区那脚村</t>
  </si>
  <si>
    <t>海南水果岛农业开发有限公司</t>
  </si>
  <si>
    <t>2021年三亚育才生态旅业发展有限公司专项应收款-海南省优旗农业股份有限公司</t>
  </si>
  <si>
    <t>债权（海南省优旗农业股份有限公司，年收益率6%，1年到期返本）</t>
  </si>
  <si>
    <t>2021-14-J-04</t>
  </si>
  <si>
    <t>三亚市育才生态区</t>
  </si>
  <si>
    <t>海南省优旗农业股份有限公司</t>
  </si>
  <si>
    <t>育才生态区_产业项目_三亚市育才生态区雅林村委会村集体发展产业项目</t>
  </si>
  <si>
    <t>三亚市育才生态区雅林村委会</t>
  </si>
  <si>
    <t>2021年育才生态区那受村委会专项应收款-海南智农牧业发展有限公司</t>
  </si>
  <si>
    <t>债权（海南智农牧业发展有限公司，年收益率8%，3年到期返本）</t>
  </si>
  <si>
    <t>2021-15-J-01</t>
  </si>
  <si>
    <t>三亚市育才生态区雅林村</t>
  </si>
  <si>
    <t>海南智农牧业发展有限公司</t>
  </si>
  <si>
    <t>育才生态区_产业项目_育才生态区那受村委会发展冬季瓜菜育苗村集体产业项目</t>
  </si>
  <si>
    <t>2021年育才生态区那受村委会冬季瓜菜育苗</t>
  </si>
  <si>
    <t>运营资金600,000.00元</t>
  </si>
  <si>
    <t>2021-16-J-01</t>
  </si>
  <si>
    <t>三亚市育才生态区那受村</t>
  </si>
  <si>
    <t>育才生态区_产业项目_育才生态区那受村委会发展热带果树种植村集体产业项目</t>
  </si>
  <si>
    <t>三亚市育才生态区农业农业局</t>
  </si>
  <si>
    <t>2021年育才生态区那受村委会发展热带果树种植</t>
  </si>
  <si>
    <t>运营资金220,000.00元</t>
  </si>
  <si>
    <t>2021-17-J-01</t>
  </si>
  <si>
    <t>海棠区_村基础设施_三亚市海棠区青田村委会村道提升改造工程</t>
  </si>
  <si>
    <t>三亚市海棠区住房和城乡建设局</t>
  </si>
  <si>
    <t>2021年海棠区青田村委会村道硬化及路灯安装</t>
  </si>
  <si>
    <t>道路硬化2879.58m，路灯108盏。</t>
  </si>
  <si>
    <t>2021-26-G-01</t>
  </si>
  <si>
    <t>三亚市海棠区青田村委会</t>
  </si>
  <si>
    <t>三亚市海棠区青田村</t>
  </si>
  <si>
    <t>海棠区_村基础设施_三亚市海棠区糖房村污水治理改造工程</t>
  </si>
  <si>
    <t>2021年海棠区东溪村委会糖房村污水管网</t>
  </si>
  <si>
    <t>污水管网系统，化粪池，污水检查井、污水管道。</t>
  </si>
  <si>
    <t>2021-27-G-01</t>
  </si>
  <si>
    <t>三亚市海棠区东溪村委会</t>
  </si>
  <si>
    <t>三亚市海棠区东溪村委会糖房村</t>
  </si>
  <si>
    <t>三亚市天涯区交通运输局</t>
  </si>
  <si>
    <t>固定资产-天涯区贫困村抱前、抱龙入户路</t>
  </si>
  <si>
    <t>入户道路硬化长8406米，2米宽。</t>
  </si>
  <si>
    <t>2021-28-G-01</t>
  </si>
  <si>
    <t>三亚市天涯区抱前、抱龙村</t>
  </si>
  <si>
    <t>三亚市天涯区住房和城乡建设局</t>
  </si>
  <si>
    <t>2021年天涯区台楼村委会LED单臂路灯</t>
  </si>
  <si>
    <t>照明设施</t>
  </si>
  <si>
    <t>216盏LED单臂路灯（40W）</t>
  </si>
  <si>
    <t>2021-29-G-01</t>
  </si>
  <si>
    <t>三亚市天涯区台楼村委会</t>
  </si>
  <si>
    <t>三亚市天涯区台楼村</t>
  </si>
  <si>
    <t>2021年天涯区文门村委会LED单臂路灯</t>
  </si>
  <si>
    <t>6米高60WLED单臂路灯116盏、12米高篮球场专用250WLED单臂路灯6盏以及配套设施。</t>
  </si>
  <si>
    <t>2021-30-G-01</t>
  </si>
  <si>
    <t>三亚市天涯区文门村委会</t>
  </si>
  <si>
    <t>三亚市天涯区文门村委会西风村一、二小组</t>
  </si>
  <si>
    <t>2021年天涯区抱龙村委会入村主干道LED单臂路灯</t>
  </si>
  <si>
    <t>202盏LED单臂路灯（40W）</t>
  </si>
  <si>
    <t>2021-31-G-01</t>
  </si>
  <si>
    <t>三亚市天涯区抱龙村委会</t>
  </si>
  <si>
    <t>三亚市天涯区抱龙村</t>
  </si>
  <si>
    <t>项目立项批复203盏，实际验收2022盏</t>
  </si>
  <si>
    <t>2020年三亚市天涯区高峰片区农村道路拓宽</t>
  </si>
  <si>
    <t>9条道路，路线总长为9,774.691m。其中扎南村委会包含两条路线A、E线，立新村委会包含两条线，分别为F、G线，台楼村委会包含3条路线，分别为H、I、J线，抱前村委会包含2条路线，分别为K、L线。</t>
  </si>
  <si>
    <t>2021-32-G-01</t>
  </si>
  <si>
    <t>三亚市天涯区扎南、立新、台楼、抱前村委会</t>
  </si>
  <si>
    <t>三亚市天涯区扎南、立新、台楼、抱前村</t>
  </si>
  <si>
    <t>2021年天涯区台楼村委会道路硬化</t>
  </si>
  <si>
    <t>1.5m宽道路硬化760m，3m宽道路硬化272m，3.5m宽道路硬化800m，209m挡土墙。</t>
  </si>
  <si>
    <t>2021-33-G-01</t>
  </si>
  <si>
    <t>2021年天涯区扎南村委会道路修复</t>
  </si>
  <si>
    <t>修复6m宽道路74.9m，修复0.8m宽道路60m.，修复0.5m宽道路60m，修复3.5m宽道路69m，修复2.3m宽道路81米。</t>
  </si>
  <si>
    <t>2021-34-G-01</t>
  </si>
  <si>
    <t>崖州区_村基础设施_2021年抱古村白河片道路硬板化工程</t>
  </si>
  <si>
    <t>三亚市崖州区乡村振兴局</t>
  </si>
  <si>
    <t>2021年崖州区抱古村白河片道路硬板化</t>
  </si>
  <si>
    <t>机耕路硬化1301米。</t>
  </si>
  <si>
    <t>2021-35-G-01</t>
  </si>
  <si>
    <t>三亚市崖州区抱古村</t>
  </si>
  <si>
    <t>三亚市崖州区农业农村局</t>
  </si>
  <si>
    <t>崖州区_村基础设施_2021年北岭村周家小组至坡田路口新建路灯安装工程</t>
  </si>
  <si>
    <t>2021年崖州区北岭村周家小组至坡田路口路灯</t>
  </si>
  <si>
    <t>路灯41盏，电缆敷设1020米，配电箱2台。</t>
  </si>
  <si>
    <t>2021-36-G-01</t>
  </si>
  <si>
    <t>三亚市崖州区北岭村委会</t>
  </si>
  <si>
    <t>三亚市崖州区北岭村</t>
  </si>
  <si>
    <t>三亚市崖州区住房和城乡建设局</t>
  </si>
  <si>
    <t>崖州区_村基础设施_2021年抱古村、凤岭村道路硬板化工程</t>
  </si>
  <si>
    <t>2021年崖州区抱古、凤岭村道路硬板化</t>
  </si>
  <si>
    <t>1、抱古村硬化路面约2.35公里，水沟92米，过路涵管一处，交通标志37块。
2、凤岭村硬化路面约0.608公里 ，过路涵管一处，带沟盖雨水沟21米，水沟17米，交通标志21块。</t>
  </si>
  <si>
    <t>2021-37-G-01</t>
  </si>
  <si>
    <t>三亚市崖州区抱古村委会、凤岭村委会</t>
  </si>
  <si>
    <t>三亚市崖州区抱古、凤岭村</t>
  </si>
  <si>
    <t>崖州区_村基础设施_2021年崖州区赤草村和北岭村道路硬板化工程</t>
  </si>
  <si>
    <t>2021年崖州区赤草村和北岭村道路硬板化</t>
  </si>
  <si>
    <t>1、赤草村硬化路面:长3.39公里，宽4米(其中赤草村二路口至烂田仔水库长0.89公里，二组路口和烂田仔水库路交叉口至赤草村及郎典村交界水泥路口段长2.50公里)，水沟20米，过路涵管5处，挡土墙长47.8米，会车点9处，交通标志40块；
2、北岭村硬化路面:长1.18 公里，宽4米(其中周家老村0.27公里，乌岸坝长0.91公里)，过路涵管1处，倒车点1处，会车点5处，交通标志24块。</t>
  </si>
  <si>
    <t>2021-38-G-01</t>
  </si>
  <si>
    <t>三亚市崖州区赤草村委会、北岭村委会</t>
  </si>
  <si>
    <t>三亚市崖州区赤草、北岭村</t>
  </si>
  <si>
    <t>崖州区_村基础设施_2021年三亚市崖州区拱北村入户道路</t>
  </si>
  <si>
    <t>2021年崖州区拱北村入户道路</t>
  </si>
  <si>
    <t>路基323.4m、18cm厚级配碎石基层1227.65㎡、20cm厚水泥混凝土面层1082.12㎡，双壁波纹管66m、砌筑检查井5座、修筑检查井3座。</t>
  </si>
  <si>
    <t>2021-39-G-01</t>
  </si>
  <si>
    <t>三亚市崖州区拱北村委会</t>
  </si>
  <si>
    <t>三亚市崖州区拱北村</t>
  </si>
  <si>
    <t>崖州区_村基础设施_2021年三亚市崖州区北岭村委会落基水库副坝道路硬板化工程</t>
  </si>
  <si>
    <t>2021年崖州区北岭村委会落基水库主副坝道路硬板化</t>
  </si>
  <si>
    <t>落基水库主坝道路硬板化，宽3米，长70m；落基水库副坝道路硬板化，宽3米，长258m。</t>
  </si>
  <si>
    <t>2021-40-G-01</t>
  </si>
  <si>
    <t>三亚市崖州区北岭村委会落基水库</t>
  </si>
  <si>
    <t>崖州区_村基础设施_2021年区住建局基础设施项目</t>
  </si>
  <si>
    <t>固定资产-村主干道至郎典道路路灯</t>
  </si>
  <si>
    <t>6M高LED路灯（含LED60W灯具）148杆，YJV22_5*10mm点了电缆4000m，照明配电箱3台。</t>
  </si>
  <si>
    <t>2021-41-G-01</t>
  </si>
  <si>
    <t>尾款项目不单独填写摸底清查表，更新以前年度资产台账。</t>
  </si>
  <si>
    <t>固定资产--百香果基地道路硬化</t>
  </si>
  <si>
    <t>风岭村百香果基地砼道路宽5米、长1000米，沿道路边比邻挡土墙、护栏长约770米，道路边植草护坡月600米。</t>
  </si>
  <si>
    <t>2021-41-G-02</t>
  </si>
  <si>
    <t>三亚市崖州区凤岭村委会</t>
  </si>
  <si>
    <t>三亚市崖州区凤岭村</t>
  </si>
  <si>
    <t>固定资产-崖州区赤草村新箱桥</t>
  </si>
  <si>
    <t>对原立村桥进行拆除，在其旧址上重新建一座长度约20.01米，宽度约9米的新箱桥，对桥两边各约25米范围内的河岸进行石提护坡和两边各约25米范围内的河道进行疏通，共计约90.5米。</t>
  </si>
  <si>
    <t>2021-41-G-03</t>
  </si>
  <si>
    <t>三亚市崖州区赤草村委会</t>
  </si>
  <si>
    <t>三亚市崖州区赤草村</t>
  </si>
  <si>
    <t>固定资产-赤草村委会种碑至立村道路硬化</t>
  </si>
  <si>
    <t>4.5米宽的道路1575米，3米宽的道路248米。</t>
  </si>
  <si>
    <t>2021-41-G-04</t>
  </si>
  <si>
    <t>固定资产--崖州区北岭村郎典村小组、坝后小组道路及配套设施</t>
  </si>
  <si>
    <t>道路长352米、宽3.5米。</t>
  </si>
  <si>
    <t>2021-41-G-05</t>
  </si>
  <si>
    <t>固定资产-北岭落基组到大毛组道路硬化板工程</t>
  </si>
  <si>
    <t>对崖州区北岭落基组到大毛组道路进行硬化板建设，到路总长度约为2063米，道路宽度约为4米的混凝土路面。其中新建大毛组A段长度约为1000米，新建大毛组B段长度约为663米，新建洛基组路段长度约为400米。</t>
  </si>
  <si>
    <t>2021-41-G-06</t>
  </si>
  <si>
    <t>固定资产-电线电路设施</t>
  </si>
  <si>
    <t>JLKYJ-1.0型绝缘导线总长3616米，JLKYJ-1.0-70型绝缘导线总长11640米，BVVB-0.5-13型低压入户线总长14850米;新立10米普通水泥杆36根，大弯矩杆水泥杆7根;二位街码143套;四位街码332套;新装单相一位表箱212套;三相一位表箱11套。拆除4表位表箱14套;拆除单相表位箱 48套;拆除三相单表位箱4套;拆除表后线共计9500米。</t>
  </si>
  <si>
    <t>2021-41-G-07</t>
  </si>
  <si>
    <t>固定资产-崖州区赤草村四组至崖雅线道路硬化</t>
  </si>
  <si>
    <t>4.5米宽的道路890米。</t>
  </si>
  <si>
    <t>2021-41-G-08</t>
  </si>
  <si>
    <t>育才生态区_村基础设施_雅林高岭春头坡等7条生产道路</t>
  </si>
  <si>
    <t>三亚市人民政府</t>
  </si>
  <si>
    <t>2021年育才生态区雅林村委会高岭春头坡生产道路硬板化</t>
  </si>
  <si>
    <t>3.0m宽水泥路 200m，错车道1处。</t>
  </si>
  <si>
    <t>2021-42-G-01</t>
  </si>
  <si>
    <t>三亚育才生态区雅林村委会</t>
  </si>
  <si>
    <t>三亚市育才生态区雅林村委会高岭春头坡</t>
  </si>
  <si>
    <t>2021年育才生态区雅林村委会红岛一万竹至多海生产道路硬板化</t>
  </si>
  <si>
    <t>3.0m宽水泥路485m，错车道2处。</t>
  </si>
  <si>
    <t>2021-42-G-02</t>
  </si>
  <si>
    <t>三亚市育才生态区雅林村委会红岛一万竹至多海</t>
  </si>
  <si>
    <t>2021年育才生态区雅亮村杨厚小组生产道路硬板化</t>
  </si>
  <si>
    <t>2.5m宽水泥路 282m，涵管 1道。</t>
  </si>
  <si>
    <t>2021-42-G-03</t>
  </si>
  <si>
    <t>三亚育才生态区雅亮村委会</t>
  </si>
  <si>
    <t>三亚市育才生态区雅亮村杨厚小组</t>
  </si>
  <si>
    <t>2021年育才生态区雅亮村三道小组生产道路硬板化</t>
  </si>
  <si>
    <t xml:space="preserve"> 2.5m宽水泥路 238m,涵管1道,错车道1处。</t>
  </si>
  <si>
    <t>2021-42-G-04</t>
  </si>
  <si>
    <t>三亚市育才生态区雅亮村三道小组</t>
  </si>
  <si>
    <t>2021年育才生态区雅亮村冰帮小组生产道路硬板化</t>
  </si>
  <si>
    <t>2.5m-3.0m宽水泥路 350m，挡土墙 33m，涵管 2道，错车道1处。</t>
  </si>
  <si>
    <t>2021-42-G-05</t>
  </si>
  <si>
    <t>三亚市育才生态区雅亮村冰帮小组</t>
  </si>
  <si>
    <t>2021年育才生态区雅亮村三内小组生产道路硬板化</t>
  </si>
  <si>
    <t>3.0m宽水泥路1551m，涵管4道，错车道1处。</t>
  </si>
  <si>
    <t>2021-42-G-06</t>
  </si>
  <si>
    <t>三亚市育才生态区雅亮村三内小组</t>
  </si>
  <si>
    <t>2021年育才生态区那受村桥梁道路</t>
  </si>
  <si>
    <t>1-4.0钢筋混凝土盖板明涵，道路修建长度约50m、 3.5m宽，浆砌片石路肩墙及浆砌片石排水边沟。</t>
  </si>
  <si>
    <t>2021-42-G-07</t>
  </si>
  <si>
    <t>三亚育才生态区那受村委会</t>
  </si>
  <si>
    <t>育才生态区_村基础设施_明善七组什善等4条生产道路</t>
  </si>
  <si>
    <t>2021年育才生态区明善七组什善至什多生产道路硬板化</t>
  </si>
  <si>
    <t>道路长813m，宽3m，波形护栏、浆砌片石挡墙等;</t>
  </si>
  <si>
    <t>2021-43-G-01</t>
  </si>
  <si>
    <t>三亚育才生态区明善村委会</t>
  </si>
  <si>
    <t>三亚育才生态区明善村</t>
  </si>
  <si>
    <t>2021年育才生态区明善六组五组墓地至芒果地生产道路硬板化</t>
  </si>
  <si>
    <t>道路长443m，宽3m，边沟圆管涵，混凝土圆管涵等；</t>
  </si>
  <si>
    <t>2021-43-G-02</t>
  </si>
  <si>
    <t>2021年育才生态区明善二组垃圾屋至什量田生产道路硬板化工程</t>
  </si>
  <si>
    <t>明善二组垃圾屋至什量田生产道路硬板化：道路长800m，宽3m，波形护栏、混凝土圆管涵等；</t>
  </si>
  <si>
    <t>2021-43-G-03</t>
  </si>
  <si>
    <t>2021年育才生态区马脚村那门村小组生产道路</t>
  </si>
  <si>
    <t>道路长630m，宽2.5m，浆砌片石挡墙等。</t>
  </si>
  <si>
    <t>2021-43-G-04</t>
  </si>
  <si>
    <t>三亚育才生态区马脚村委会</t>
  </si>
  <si>
    <t>育才生态区_村基础设施_雅林东风二等3条生产道路</t>
  </si>
  <si>
    <t>水泥路长1698米，2.5-3米宽，挡土墙长130米；</t>
  </si>
  <si>
    <t>2021-44-G-01</t>
  </si>
  <si>
    <t>三亚育才生态区雅林村</t>
  </si>
  <si>
    <t>水泥路长1620米，3米宽，挡土墙长30米；</t>
  </si>
  <si>
    <t>2021-44-G-02</t>
  </si>
  <si>
    <t>水泥路长497米，3.5米宽。</t>
  </si>
  <si>
    <t>2021-44-G-03</t>
  </si>
  <si>
    <t>三亚育才生态区那会村委会</t>
  </si>
  <si>
    <t>三亚育才生态区那会村</t>
  </si>
  <si>
    <t>育才生态区_村基础设施_育才生态区志马村道路硬板化项目</t>
  </si>
  <si>
    <t>2021年育才生态区马脚村委会志马村小组道路硬板化</t>
  </si>
  <si>
    <t>项目总长约为2.170Km，共分3条路(A线1.188Km，B线 0.915Km，C线0.067Km)，路面宽度为4.5m、全线设置浆砌片石路府墙约 2768米、全线设置浆砌片石排水沟约 1472 米、.8m圆管涵1道，0.5m 圆管酒6道、建观平台1处、挡土墙 53 米，栏杆0.665㎡，停车及休闲游览区 338.252㎡'。</t>
  </si>
  <si>
    <t>2021-45-G-01</t>
  </si>
  <si>
    <t>三亚育才生态区马脚村委会志马村小组</t>
  </si>
  <si>
    <t>育才生态区_村基础设施_三亚市育才生态区南塔村生产道路硬化项目</t>
  </si>
  <si>
    <t>2021年育才生态区那受村委会南塔村小组生产道路硬化</t>
  </si>
  <si>
    <t>项目总长约为 1.460Km，路面宽度为 3m-6m，路面工程量为 4635 m、全线设置浆砌片石路肩墙约 1174 米、全线设置浆砌片石排水沟约 1500米、0.8m 圆管涵 13 道、波形护栏 510米。</t>
  </si>
  <si>
    <t>2021-46-G-01</t>
  </si>
  <si>
    <t>三亚育才生态区那受村委会南塔村小组</t>
  </si>
  <si>
    <t>育才生态区_村基础设施_育才生态区马脚村委会那供二队生产道路硬化工程</t>
  </si>
  <si>
    <t>2021年育才生态区马脚村委会那供二队生产道路硬化</t>
  </si>
  <si>
    <t>生产道路长1146.74米，宽3米；排水沟607米，宽 40cm</t>
  </si>
  <si>
    <t>2021-47-G-01</t>
  </si>
  <si>
    <t>三亚育才生态区马脚村委会那供二队</t>
  </si>
  <si>
    <t>育才生态区_村基础设施_育才生态区那受村委会三条生产道路硬化工程</t>
  </si>
  <si>
    <t>2021年育才生态区那受村委会三条道路</t>
  </si>
  <si>
    <t>那阳村生产道路长965米，那受村生产道路长666米，那头村生产道路长480m米，生产路总长2111米，宽3米；排水管28m；机耕桥：3m*2.6m*0.2。</t>
  </si>
  <si>
    <t>2021-48-G-01</t>
  </si>
  <si>
    <t>三亚育才生态区那受村委会那受村小组、那阳村小组、那头村小组</t>
  </si>
  <si>
    <t>育才生态区_村基础设施_2019年扶贫基础设施工程项目</t>
  </si>
  <si>
    <t>三亚市育才生态区乡村振兴局</t>
  </si>
  <si>
    <t>龙密、马脚、那会、雅亮、雅林、明善、抱安村委会2019年基础设施工程项目</t>
  </si>
  <si>
    <t>道路长16488.5m，挡土墙1条。</t>
  </si>
  <si>
    <t>2021-49-G-01</t>
  </si>
  <si>
    <t>三亚育才生态区龙密、马脚、那会、雅亮、雅林、明善、抱安村委会</t>
  </si>
  <si>
    <r>
      <rPr>
        <sz val="11"/>
        <color indexed="8"/>
        <rFont val="宋体"/>
        <charset val="134"/>
      </rPr>
      <t>说明：</t>
    </r>
    <r>
      <rPr>
        <b/>
        <sz val="11"/>
        <color indexed="8"/>
        <rFont val="宋体"/>
        <charset val="134"/>
      </rPr>
      <t>1.资产名称</t>
    </r>
    <r>
      <rPr>
        <sz val="11"/>
        <color indexed="8"/>
        <rFont val="宋体"/>
        <charset val="134"/>
      </rPr>
      <t>：</t>
    </r>
    <r>
      <rPr>
        <sz val="11"/>
        <rFont val="宋体"/>
        <charset val="134"/>
      </rPr>
      <t>尽可能简短、形象表达资产，如：生猪、黄牛、黑山羊、进村道路、到户道路、猪（牛、养）舍、xx公司股权、专项应收款、货币资金等</t>
    </r>
    <r>
      <rPr>
        <sz val="11"/>
        <color indexed="8"/>
        <rFont val="宋体"/>
        <charset val="134"/>
      </rPr>
      <t xml:space="preserve">
     </t>
    </r>
    <r>
      <rPr>
        <b/>
        <sz val="11"/>
        <color indexed="8"/>
        <rFont val="宋体"/>
        <charset val="134"/>
      </rPr>
      <t>2.资产存量</t>
    </r>
    <r>
      <rPr>
        <sz val="11"/>
        <color indexed="8"/>
        <rFont val="宋体"/>
        <charset val="134"/>
      </rPr>
      <t>：单位统一填写，长度“公里”、家禽“只”、家畜“头”、土地面积“亩”建筑面积“平方米”路灯“支”生产设备“套”“个”等等
     3.</t>
    </r>
    <r>
      <rPr>
        <b/>
        <sz val="11"/>
        <color indexed="8"/>
        <rFont val="宋体"/>
        <charset val="134"/>
      </rPr>
      <t>序号</t>
    </r>
    <r>
      <rPr>
        <sz val="11"/>
        <color indexed="8"/>
        <rFont val="宋体"/>
        <charset val="134"/>
      </rPr>
      <t>和“</t>
    </r>
    <r>
      <rPr>
        <b/>
        <sz val="11"/>
        <color indexed="8"/>
        <rFont val="宋体"/>
        <charset val="134"/>
      </rPr>
      <t>形成资产项目名称”</t>
    </r>
    <r>
      <rPr>
        <sz val="11"/>
        <color indexed="8"/>
        <rFont val="宋体"/>
        <charset val="134"/>
      </rPr>
      <t>与附表2-3保持一致，同一项目形成的多个资产的，“形成资产项目名称”不重复，单元格合一，多个资产的资金情况，如果能分清的对应资产填写，如无法分清，合并单元格填写
     4.</t>
    </r>
    <r>
      <rPr>
        <b/>
        <sz val="11"/>
        <color indexed="8"/>
        <rFont val="宋体"/>
        <charset val="134"/>
      </rPr>
      <t>资产编号</t>
    </r>
    <r>
      <rPr>
        <sz val="11"/>
        <color indexed="8"/>
        <rFont val="宋体"/>
        <charset val="134"/>
      </rPr>
      <t>：可按形成该扶贫项目资产“实施年度—扶贫项目台账中项目编号—资产类别编号—扶贫项目形成资产个数”的顺序，统一填写。如，扶贫项目2018年实施，项目编号为5，资产类别为
       经营性，该项目形成资产个数为3个，则资产编号为：2018-05-J-03。（公益性G、经营性J、到户类D）
     5.</t>
    </r>
    <r>
      <rPr>
        <b/>
        <sz val="11"/>
        <color indexed="8"/>
        <rFont val="宋体"/>
        <charset val="134"/>
      </rPr>
      <t>资产运营方式</t>
    </r>
    <r>
      <rPr>
        <sz val="11"/>
        <color indexed="8"/>
        <rFont val="宋体"/>
        <charset val="134"/>
      </rPr>
      <t>：1.贫困户自营（到户固定资产或生物性资产）2.合作经营（指通过“合作社+贫困户”“公司+贫困户”“公司+合作社+农户”“公司+基地+农户”
     “龙头企业+合作社+家庭农场+农户”等方式）3.村集体经营（指以村集体经济组织为经营主体对扶贫资产进行经营管理）4.委托代管（指把扶贫资产以竞标的方式承包给种养大户或经营效益好的
      企业、合作社，签订合同，实现收益。扶贫资产实行入股经营的，原则上与入股企业资产同时同标准进行评估，按评估价值占比份额，由企业经营获得收益。）
     6.</t>
    </r>
    <r>
      <rPr>
        <b/>
        <sz val="11"/>
        <color indexed="8"/>
        <rFont val="宋体"/>
        <charset val="134"/>
      </rPr>
      <t>管护方式：</t>
    </r>
    <r>
      <rPr>
        <sz val="11"/>
        <color indexed="8"/>
        <rFont val="宋体"/>
        <charset val="134"/>
      </rPr>
      <t>经营性：1.运营主体自行管护、2.第三方代管；公益性：3.公益岗管护、4.购买第三方服务、5.主管部门直接管护；到户类：6.贫困户自行管理
     7</t>
    </r>
    <r>
      <rPr>
        <b/>
        <sz val="11"/>
        <color indexed="8"/>
        <rFont val="宋体"/>
        <charset val="134"/>
      </rPr>
      <t>.处置方式</t>
    </r>
    <r>
      <rPr>
        <sz val="11"/>
        <color indexed="8"/>
        <rFont val="宋体"/>
        <charset val="134"/>
      </rPr>
      <t>：1.变卖、2.拍卖、3.转让、4.报废、5.其他；无处置填“-”
     8.项目移交条件：1.项目验收合格、财务结算审核报告出具、资金支出完整和项目档案资料完备。2入股项目按项目特点完成相关手续。
     9.产业到村项目和基础设施资产数据由第三方提供，各镇汇总上报；</t>
    </r>
    <r>
      <rPr>
        <b/>
        <sz val="11"/>
        <color indexed="8"/>
        <rFont val="宋体"/>
        <charset val="134"/>
      </rPr>
      <t>本表需分解到村委会</t>
    </r>
    <r>
      <rPr>
        <sz val="11"/>
        <color indexed="8"/>
        <rFont val="宋体"/>
        <charset val="134"/>
      </rPr>
      <t>。</t>
    </r>
  </si>
  <si>
    <t>附表3-2</t>
  </si>
  <si>
    <t>三亚市2021年度扶贫/衔接资金项目资产台账</t>
  </si>
  <si>
    <t>三亚市____（乡镇、部门）2022年度扶贫/衔接资金安排使用和项目实施情况明细表</t>
  </si>
  <si>
    <t>薏米产业（二期）项目</t>
  </si>
  <si>
    <t>海棠乡村振兴办[2022]1号</t>
  </si>
  <si>
    <t>瓜菜200亩标准基地建设及耐热品种筛选产业项目</t>
  </si>
  <si>
    <t>芒果200亩标准化基地建设及品控溯源产业项目</t>
  </si>
  <si>
    <t>助农交易市场项目</t>
  </si>
  <si>
    <t>罗蓬村农产品仓储冷链合作项目</t>
  </si>
  <si>
    <t>吉阳府办[2022]5号</t>
  </si>
  <si>
    <t>榆红村农产品仓储冷链合作项目</t>
  </si>
  <si>
    <t>农投菜篮子生鲜超市东岸店项目</t>
  </si>
  <si>
    <t>吉农组[2022]3号</t>
  </si>
  <si>
    <t>崖州湾深海养殖项目</t>
  </si>
  <si>
    <t>崖乡振组[2022]1号</t>
  </si>
  <si>
    <t>100MW农光互补项目</t>
  </si>
  <si>
    <t>水产苗种南繁项目</t>
  </si>
  <si>
    <t>常年蔬菜项目</t>
  </si>
  <si>
    <t>生产发展奖励项目</t>
  </si>
  <si>
    <t>产业发展补贴项目</t>
  </si>
  <si>
    <t>产业发展奖励项目</t>
  </si>
  <si>
    <t>那会村秸秆精制生物有机肥料加工厂建设项目</t>
  </si>
  <si>
    <t>那受村委会蔬菜瓜果基地大棚建设项目</t>
  </si>
  <si>
    <t>那受村委会八个村小组水稻种植项目</t>
  </si>
  <si>
    <t>甜糯玉米种植加工产业项目</t>
  </si>
  <si>
    <t>天涯区_产业项目_三亚甜瓜地理标志农产品保护工程项目（续建）</t>
  </si>
  <si>
    <t>天委办[2022]21号</t>
  </si>
  <si>
    <t>天涯区_产业项目_天涯区扎南村绿壳蛋鸡养殖产业基地项目（续建）</t>
  </si>
  <si>
    <t>天委办[2022]21号
天委乡村振兴[2022]3号</t>
  </si>
  <si>
    <t>天涯区_产业项目_天涯区抱前红掌扩种产业项目</t>
  </si>
  <si>
    <t>天涯区_产业项目_天涯区抱龙肉鸽养殖产业基地项目</t>
  </si>
  <si>
    <t>天涯区_产业项目_抱龙村机械化农业服务项目</t>
  </si>
  <si>
    <t>天涯区_产业项目_三亚市天涯区台楼村榴莲柚子高标准种植产业项目</t>
  </si>
  <si>
    <t>天涯区_产业项目_三亚三力源西甜瓜产业项目</t>
  </si>
  <si>
    <t>天委办[2022]54号</t>
  </si>
  <si>
    <t>天涯区_产业项目_天涯区扎南蛋鸡合作养殖产业项目</t>
  </si>
  <si>
    <t>三财农[2022]85号
三财农[2022]91号</t>
  </si>
  <si>
    <t>天委办[2022]51号
天委乡村振兴[2022]2号
天委办[2022]54号</t>
  </si>
  <si>
    <t>天涯区_产业项目_天涯区2022年脱贫户及监测户产业扶持奖励项目</t>
  </si>
  <si>
    <t>天委办[2022]51号</t>
  </si>
  <si>
    <t>乡村公益性岗位项目</t>
  </si>
  <si>
    <t>天涯区_就业扶贫_2022年天涯区就业补助资金扶持项目</t>
  </si>
  <si>
    <t>天委办[2022]51号
天委乡村振兴[2022]2号</t>
  </si>
  <si>
    <t>2022年农村公路养护工程项目</t>
  </si>
  <si>
    <t>营根洋（椰林片区）排涝工程项目</t>
  </si>
  <si>
    <t>三公里村农田生态沟渠建设项目</t>
  </si>
  <si>
    <t>农村公路路灯亮化工程项目</t>
  </si>
  <si>
    <t>长山、梅东田洋应急补水灌溉工程项目</t>
  </si>
  <si>
    <t>抱古村二组、五组田间排水沟改造工程项目</t>
  </si>
  <si>
    <t>梅东田洋渠道改造工程项目</t>
  </si>
  <si>
    <t>凤岭村机耕路硬板化工程项目</t>
  </si>
  <si>
    <t>金鸡水库应急防渗加固工程项目</t>
  </si>
  <si>
    <t>抱古村和凤岭村道路硬板化工程项目</t>
  </si>
  <si>
    <t>赤草村和北岭村道路硬板化工程项目</t>
  </si>
  <si>
    <t>雅林高岭春头坡等7条生产道路</t>
  </si>
  <si>
    <t>明善七组什善等4条生产道路</t>
  </si>
  <si>
    <t>雅林东风二等3条生产道路</t>
  </si>
  <si>
    <t>乡村路灯亮化工程</t>
  </si>
  <si>
    <t>志马村道路硬板化项目</t>
  </si>
  <si>
    <t>天涯区_村基础设施_天涯区肉鸽基地附属道路工程</t>
  </si>
  <si>
    <t>天涯区_村基础设施_天涯肉鸽养殖产业基地护坡应急整治工程</t>
  </si>
  <si>
    <t>天涯区_村基础设施_三亚市天涯区扎南蛋鸡养殖配套设施提升项目</t>
  </si>
  <si>
    <t>天涯区_村基础设施_三亚市天涯区抱龙村中间田洋应急排涝工程</t>
  </si>
  <si>
    <t>天涯区_村基础设施_三亚市天涯区抱龙村红旗小组光电控水系统灌溉工程项目</t>
  </si>
  <si>
    <t>天涯区_村基础设施_三亚市天涯区长田山塘主干渠道改造工程</t>
  </si>
  <si>
    <t>天涯区_村基础设施_三亚市天涯区新联村委会官长田洋灌溉渠道改造工程</t>
  </si>
  <si>
    <t>天涯区_村基础设施_三亚市天涯区槟榔村委会风门黄猄四小组机耕路改造工程</t>
  </si>
  <si>
    <t>天涯区_村基础设施_三亚市天涯区妙林田洋六乡主干渠改造工程</t>
  </si>
  <si>
    <t>天涯区_村基础设施_三亚市天涯区打狗坝东干渠改迁工程</t>
  </si>
  <si>
    <t>天涯区_村基础设施_三亚市天涯区贫困村立新等三个村委会涵洞改建工程</t>
  </si>
  <si>
    <t>天涯区_村基础设施_三亚市天涯区抱龙村至立新村主干道绿化、防护等附属设施工程</t>
  </si>
  <si>
    <t>天涯区_村基础设施_三亚市天涯区新联村委会人居环境整治入户路硬化工程</t>
  </si>
  <si>
    <t>天委办[2022]46号</t>
  </si>
  <si>
    <t>天涯区_村基础设施_三亚市天涯区黑土村委会村内道路硬化工程</t>
  </si>
  <si>
    <t>天涯区_村基础设施_三亚市天涯区抱龙村委会扎文小组森林防火巡护道路建设工程</t>
  </si>
  <si>
    <t>天委办[2022]51号
天委乡村振兴[2022]2号
天委办[2022]46号
天委乡村振兴[2022]3号</t>
  </si>
  <si>
    <t>三财农[2022]23号
三财农[2022]91号</t>
  </si>
  <si>
    <t>崖乡振组[2022]1号
崖乡振组[2022]3号</t>
  </si>
  <si>
    <t>崖乡振组[2022]3号</t>
  </si>
  <si>
    <t>崖乡振组[2022]1号
崖乡振组[2022]4号
崖乡振组[2022]7号</t>
  </si>
  <si>
    <t>崖乡振组[2022]4号
崖乡振组[2022]7号</t>
  </si>
  <si>
    <t>崖乡振组[2022]7号</t>
  </si>
  <si>
    <t>崖乡振组[2022]1号
崖乡振组[2022]3号
崖乡振组[2022]7号</t>
  </si>
  <si>
    <t>崖乡振组[2022]3号
崖乡振组[2022]7号</t>
  </si>
  <si>
    <t>崖乡振组[2022]1号
崖乡振组[2022]7号</t>
  </si>
  <si>
    <t>海棠乡村振兴办[2022]1号
海棠乡村振兴办[2022]9号</t>
  </si>
  <si>
    <t>海棠乡村振兴办[2022]1号
海棠乡村振兴办[2022]3号
海棠乡村振兴办[2022]9号</t>
  </si>
  <si>
    <t>三亚市2022年度衔接资金项目资产清单</t>
  </si>
  <si>
    <t xml:space="preserve"> 财政专项衔接资金</t>
  </si>
  <si>
    <t>海棠区_产业项目_海棠区薏米产业（二期）</t>
  </si>
  <si>
    <t>三亚市海棠区农业农村局</t>
  </si>
  <si>
    <t>2022年海棠区薏米产业（二期）</t>
  </si>
  <si>
    <t>慧米烘干设备，蕙米清理除杂、分级设备，慧米脱壳、风选除壳、籽仁分离设备，惹米仁碾白设备，蕙米仁色选包装设备，配电系统和选配设备。</t>
  </si>
  <si>
    <t>2022-01-J-01</t>
  </si>
  <si>
    <t>项目尚未竣工验收</t>
  </si>
  <si>
    <t>海棠区_产业项目_三亚海棠区瓜菜标准化基地建设以及品牌创建</t>
  </si>
  <si>
    <t>2022年海棠区瓜菜标准化基地建设以及品牌创建</t>
  </si>
  <si>
    <t>水肥一体化设备、无土栽培设施、信物融合作物精准栽培管理平台</t>
  </si>
  <si>
    <t>2022-02-J-01</t>
  </si>
  <si>
    <t>三亚市海棠区林新村</t>
  </si>
  <si>
    <t>海棠区_产业项目_三亚市海棠区2022年度南田居仲田队种植芒果200亩标准化基地建设及品控溯源产业项目</t>
  </si>
  <si>
    <t>2022年海棠区南田居仲田队种植芒果200亩标准化基地建设及品控溯源产业</t>
  </si>
  <si>
    <t>芒果水肥一体化设备、智慧农业设备、芒果分选设备等</t>
  </si>
  <si>
    <t>2022-03-J-01</t>
  </si>
  <si>
    <t>三亚市海棠区南田居仲田队</t>
  </si>
  <si>
    <t>海棠区_产业项目_三亚市海棠区助农市场</t>
  </si>
  <si>
    <t>2022年三亚市海棠区助农市场</t>
  </si>
  <si>
    <t>2022-04-J-01</t>
  </si>
  <si>
    <t>三亚市海棠区永宁居经济场</t>
  </si>
  <si>
    <t>项目尚未竣工验收，项目目前尚不能确定资产最终资产形态及规格数量，故资产存量填写为“1座”。</t>
  </si>
  <si>
    <t>吉阳区_产业项目_吉阳区罗蓬村农产品仓储冷链合作项目</t>
  </si>
  <si>
    <t>2022年吉阳区罗蓬村委会专项应收款-三亚天锋旺海实业有限公司</t>
  </si>
  <si>
    <t>债权（三亚天锋旺海实业有限公司，保底6%以上年化收益率，五年到期还本（第1-2年每年偿还本金100万元，第3-4年每年偿还本金200万元，第五年偿还本金221万元）</t>
  </si>
  <si>
    <t>2022-05-J-01</t>
  </si>
  <si>
    <t>三亚市吉阳区荔枝沟路305号</t>
  </si>
  <si>
    <t>三亚天锋旺海实业有限公司</t>
  </si>
  <si>
    <t>吉阳区_产业项目_吉阳区榆红村农产品仓储冷链合作项目</t>
  </si>
  <si>
    <t>2022年吉阳区榆红村委会专项应收款-三亚天锋旺海实业有限公司</t>
  </si>
  <si>
    <t>债权（三亚天锋旺海实业有限公司，保底6%以上年化收益率，每年还本100万元）</t>
  </si>
  <si>
    <t>2022-06-J-01</t>
  </si>
  <si>
    <t>三亚市吉阳区榆红村委会</t>
  </si>
  <si>
    <t>吉阳区_产业项目_三亚农投菜篮子生鲜超市东岸店项目</t>
  </si>
  <si>
    <t>三亚市吉阳区农业农村局</t>
  </si>
  <si>
    <t>2022年吉阳区专项应收款-三亚农投菜篮子生鲜超市东岸店</t>
  </si>
  <si>
    <t>债权（海南禾实实业有限公司，保底6%以上年化收益率，到期还本）</t>
  </si>
  <si>
    <t>2022-07-J-01</t>
  </si>
  <si>
    <t>三亚市吉阳区大茅10.26%、安罗2.56%、红花2.56%、罗蓬74.36%、田独2.56%、中廖5.13%、海罗2.56%委会</t>
  </si>
  <si>
    <t>三亚市农投菜篮子生鲜超市东岸店</t>
  </si>
  <si>
    <t>海南禾实实业有限公司</t>
  </si>
  <si>
    <t>崖州区_产业项目_2022年崖州湾深海养殖项目</t>
  </si>
  <si>
    <t>2022年专项应收款-三亚崖州湾农渔业发展有限公司</t>
  </si>
  <si>
    <t>债权（三亚崖州湾农渔业发展有限公司，年收益率5%，3年到期返本）</t>
  </si>
  <si>
    <t>2022-08-J-01</t>
  </si>
  <si>
    <t>三亚市崖州区凤岭11.65%、北岭29.2%、抱古30%、赤草29.15%村委会</t>
  </si>
  <si>
    <t>三亚市崖州区崖州湾海域</t>
  </si>
  <si>
    <t>三亚崖州湾农渔业发展有限公司</t>
  </si>
  <si>
    <t>崖州区_产业项目_2022年崖州区100MW农光互补项目</t>
  </si>
  <si>
    <t>2022年专项应收款-三亚市崖州振兴运输有限责任公司</t>
  </si>
  <si>
    <t>债权（三亚市崖州振兴运输有限责任公司，年收益率6%，3年到期返本）</t>
  </si>
  <si>
    <t>2022-09-J-01</t>
  </si>
  <si>
    <t>三亚市崖州区凤岭43.75%、三公里6.25%、长山9.38%、城西6.25%、水南6.25%、大蛋6.25%、东关社区6.25%、南滨6.25%、海棠9.38%村委会</t>
  </si>
  <si>
    <t>三亚市崖州区梅东村岭落水库</t>
  </si>
  <si>
    <t>三亚市崖州振兴运输有限责任公司</t>
  </si>
  <si>
    <t>三亚市崖州振兴运输有限责任公司计划建设内容尚未建成，项目未运营</t>
  </si>
  <si>
    <t>崖州区_产业项目_2022年三亚崖州区水产苗种南繁项目</t>
  </si>
  <si>
    <t>2022年专项应收款-海南晨海水产有限公司</t>
  </si>
  <si>
    <t>债权（海南晨海水产有限公司，年收益率6%，3年到期返本）</t>
  </si>
  <si>
    <t>2022-10-J-01</t>
  </si>
  <si>
    <t>三亚市崖州区盐灶8.7%、三更18.79%、梅西5.8%、东京5.8%、镇海5.8%、龙港5.8%、雀信5.8%、中和5.8%、临高8.7%、港门8.7%、乾隆5.8%、保平5.8%、梅东8.7%委会</t>
  </si>
  <si>
    <t>三亚市崖州区盐灶村至镇海一带</t>
  </si>
  <si>
    <t>海南晨海水产有限公司</t>
  </si>
  <si>
    <t>崖州区_产业项目_常年蔬菜项目</t>
  </si>
  <si>
    <t>2022年专项应收款-三亚仕泓蔬菜产业有限公司合作</t>
  </si>
  <si>
    <t>债权（三亚仕泓蔬菜产业有限公司，年收益率6%，3年到期返本）</t>
  </si>
  <si>
    <t>2022-11-J-01</t>
  </si>
  <si>
    <t>三亚市崖州区城东25%、拱北25%、崖城25%、雅安25%村委会</t>
  </si>
  <si>
    <t>三亚市崖州区雅安村坡田洋</t>
  </si>
  <si>
    <t>三亚仕泓蔬菜产业有限公司合作</t>
  </si>
  <si>
    <t>育才生态区_产业项目_三亚市育才生态区那会村秸秆精制生物有机肥料加工厂建设项目</t>
  </si>
  <si>
    <t>2022年育才生态区那会村秸秆精制生物有机肥料加工厂</t>
  </si>
  <si>
    <t>2022-12-J-01</t>
  </si>
  <si>
    <t>育才生态区_产业项目_那受村委会蔬菜瓜果基地大棚建设</t>
  </si>
  <si>
    <t>2022年那受村委会常年蔬菜瓜果种植大棚</t>
  </si>
  <si>
    <t>2022-13-J-01</t>
  </si>
  <si>
    <t>育才生态区_产业项目_那受村委会八个村小组水稻种植项目</t>
  </si>
  <si>
    <t>2022年育才生态区那受村委会八个村小组水稻种植</t>
  </si>
  <si>
    <t>运营资金500,000.00元</t>
  </si>
  <si>
    <t>2022-14-J-01</t>
  </si>
  <si>
    <t>育才生态区_产业项目_甜糯玉米种植加工产业项目</t>
  </si>
  <si>
    <t>三亚市育才生态区农业农村局</t>
  </si>
  <si>
    <t>2022年育才生态区那受村委会甜糯玉米种植加工厂</t>
  </si>
  <si>
    <t>2022-15-J-01</t>
  </si>
  <si>
    <t>三亚市育才生态区那受村委会冲顺村小组</t>
  </si>
  <si>
    <t>育才生态区_产业项目_育才生态区村集体产业发展项目</t>
  </si>
  <si>
    <t>2022年三亚育才生态旅业发展有限公司专项应收款-海南禾润兴泰农业科技有限公司</t>
  </si>
  <si>
    <t>债权（海南禾润兴泰农业科技有限公司，年收益率6%，1年到期返本）</t>
  </si>
  <si>
    <t>2022-16-J-01</t>
  </si>
  <si>
    <t>海南禾润兴泰农业科技有限公司</t>
  </si>
  <si>
    <t>2022年三亚育才生态旅业发展有限公司专项应收款-万保农牧集团有限公司</t>
  </si>
  <si>
    <t>债权（万保农牧集团有限公司，年收益率5%，1年到期返本）</t>
  </si>
  <si>
    <t>2022-16-J-02</t>
  </si>
  <si>
    <t>2022-17-J-01</t>
  </si>
  <si>
    <t>1、本项目为2021年项目续建；
2、项目尚未验收，经现场勘察发现未发现有明确标识的停车位。</t>
  </si>
  <si>
    <t>10.82亩养鸡场，单栋长 96 米，宽 13 米的鸡舍，智能一体化鸡舍和智能有机肥发酵一体机及配套附属设施。</t>
  </si>
  <si>
    <t>2022-18-J-01</t>
  </si>
  <si>
    <t>本项目为2021年项目续建。</t>
  </si>
  <si>
    <t>三亚市天涯区农业农村局</t>
  </si>
  <si>
    <t>2022年天涯区抱前红掌项目-分拣临时车间</t>
  </si>
  <si>
    <t>2022-19-J-01</t>
  </si>
  <si>
    <t>三亚市天涯区抱前村</t>
  </si>
  <si>
    <t>三亚市天涯区城市投资建设有限公司</t>
  </si>
  <si>
    <t>2022年天涯区抱前红掌项目红掌苗</t>
  </si>
  <si>
    <t>105500株</t>
  </si>
  <si>
    <t>2022-19-J-02</t>
  </si>
  <si>
    <t>2022年天涯区抱前红掌项目-运营资金</t>
  </si>
  <si>
    <t>1,007,891.62元</t>
  </si>
  <si>
    <t>2022-19-J-03</t>
  </si>
  <si>
    <t>2022年天涯区抱龙肉鸽养殖产业基地-鸽笼设备</t>
  </si>
  <si>
    <t>8位笼具、料机、清粪机等。</t>
  </si>
  <si>
    <t>2022-20-J-01</t>
  </si>
  <si>
    <t>三亚市天涯区抱龙村村委会</t>
  </si>
  <si>
    <t>2022年天涯区抱龙肉鸽养殖产业基地-肉鸽</t>
  </si>
  <si>
    <t>5200对</t>
  </si>
  <si>
    <t>2022-20-J-02</t>
  </si>
  <si>
    <t>行业资金为以前年度扶贫资金收回再投入</t>
  </si>
  <si>
    <t>2022年天涯区抱龙肉鸽养殖产业基地-运营资金</t>
  </si>
  <si>
    <t>2,155,200.00元</t>
  </si>
  <si>
    <t>2022-20-J-03</t>
  </si>
  <si>
    <t>2022年天涯区抱龙村农业机械</t>
  </si>
  <si>
    <t>4台东方红拖拉机LX904、2台农夫履带拖拉机NF-902、9台久保田收割机4LZ-5D8、6台秸杆粉碎还田机1JH-165、2台多利卡清障车</t>
  </si>
  <si>
    <t>2022-21-J-01</t>
  </si>
  <si>
    <t>三亚抱龙农业发展有限公司</t>
  </si>
  <si>
    <t>2022年专项应收款-海南希源生态农业股份有限公司</t>
  </si>
  <si>
    <t>债权（海南希源生态农业股份有限公司，年收益率6%，合作8年，第四年返还本金，每年返还100万元，返还5年）</t>
  </si>
  <si>
    <t>2022-22-J-01</t>
  </si>
  <si>
    <t>海南希源生态农业股份有限公司</t>
  </si>
  <si>
    <t>2022年专项应收款-三亚希联农业发展有限公司</t>
  </si>
  <si>
    <t>债权（三亚希联农业发展有限公司，年收益率6%，合作8年，第四年返还本金，每年返还200万元，返还5年）</t>
  </si>
  <si>
    <t>2022-22-J-02</t>
  </si>
  <si>
    <t>三亚希联农业发展有限公司</t>
  </si>
  <si>
    <t>2022年专项应收款-三亚三力源生态农业有限公司</t>
  </si>
  <si>
    <t>债权（三亚三力源生态农业有限公司，年收益率6%，5年到期返本）</t>
  </si>
  <si>
    <t>2022-23-J-01</t>
  </si>
  <si>
    <t>三亚市天涯区水蛟村</t>
  </si>
  <si>
    <t>三亚三力源生态农业有限公司</t>
  </si>
  <si>
    <t>2022年专项应收款-卜蜂(海南)农业发展有限公司</t>
  </si>
  <si>
    <t>债权（卜蜂(海南)农业发展有限公司，年收益率6%，5年到期返本）</t>
  </si>
  <si>
    <t>2022-24-J-01</t>
  </si>
  <si>
    <t>卜蜂(海南)农业发展有限公司</t>
  </si>
  <si>
    <t>海棠区_村基础设施_三亚市海棠区2022年农村公路养护工程</t>
  </si>
  <si>
    <t>2022年海棠区农村公路养护</t>
  </si>
  <si>
    <t>1、修复道路总面积为1216.1平方米
2、污水检查井修复提升1座
3、挡土墙11米</t>
  </si>
  <si>
    <t>2022-31-G-01</t>
  </si>
  <si>
    <t>三亚市海棠区</t>
  </si>
  <si>
    <t>海棠区_村基础设施_海棠区营根洋（椰林片区）排涝工程</t>
  </si>
  <si>
    <t>三亚市海棠区水务局</t>
  </si>
  <si>
    <t>2022年海棠区营根洋（椰林片区）排涝工程</t>
  </si>
  <si>
    <t>斗排:L=98米，1700mm*1100mm、农排:L=165米，600mm*800mm、斗排:L=78米，2000mm*1100mm、农排:L=22米，500mm*600mm。</t>
  </si>
  <si>
    <t>2022-32-G-01</t>
  </si>
  <si>
    <t>三亚市海棠区营根洋</t>
  </si>
  <si>
    <t>崖州区_村基础设施_2022年崖州区三公里村农田生态沟渠建设项目</t>
  </si>
  <si>
    <t>三亚市崖州区城市投资建设有限公司</t>
  </si>
  <si>
    <t>2022年崖州区三公里村农田生态沟渠</t>
  </si>
  <si>
    <t>沟渠长度约2200米，园路及场地面积392.6m，绿化面积2804.1㎡(包含水生植物部)，生态净化池 1处，集装箱 2处，木桥两座盖板桥一座。</t>
  </si>
  <si>
    <t>2022-33-G-01</t>
  </si>
  <si>
    <t>三亚市崖州区三公里村委会</t>
  </si>
  <si>
    <t>三亚市崖州区三公里村</t>
  </si>
  <si>
    <t>崖州区_乡村建设行动_农村基础设施（含产业配套基础设施）_2022年崖州区农村公路路灯亮化工程项目</t>
  </si>
  <si>
    <t>2022年崖州区农村公路路灯</t>
  </si>
  <si>
    <t>南滨农场:路灯1189盏，高压10台
城西村:路灯463盏，高压2台，低压8台
赤草村:路灯455盏，高压2台，低压7台
北岭村:路灯177盏，低压4台。</t>
  </si>
  <si>
    <t>2022-34-G-01</t>
  </si>
  <si>
    <t>三亚市崖州区南滨、城西、北岭和赤草村村委会</t>
  </si>
  <si>
    <t>三亚市崖州区南滨、城西、北岭和赤草村</t>
  </si>
  <si>
    <t>崖州区_村基础设施_2022年三亚市崖州区长山、梅东田洋应急补水灌溉工程项目</t>
  </si>
  <si>
    <t>2022年崖州区长山、梅东田洋应急补水灌溉</t>
  </si>
  <si>
    <t>全线总长2Km,其中保留现状渠系长1km,其中渠首处新建DN250钢管引水管道1处，长20m，并在三棱干渠上取水口下游1m处设有110cm*100cm平板铸铁闸门，闸门启闭力为50KN，型号为LQ-5T-SD螺杆启闭机；在钢管末端设有一座蝶阀并配备DN250的蝶阀及流量计;新建C20砼矩形渠道60cm*60cm共2处，总长416m;拆除现状U型槽,新建60cm*60cm矩形渠道共2处，总长126m；现状DN600钢筋砼引水管道清淤厚40cm，长1325m，及配套相关附属建筑物。</t>
  </si>
  <si>
    <t>2022-35-G-01</t>
  </si>
  <si>
    <t>三亚市崖州区梅山片区</t>
  </si>
  <si>
    <t>崖州区_村基础设施_2022年三亚市崖州区抱古村二组、五组田间排水沟改造工程项目</t>
  </si>
  <si>
    <t>2022年崖州区抱古村二组、五组田间排水沟</t>
  </si>
  <si>
    <t>(1) 抱古村田洋二组1#C20砼矩形排水沟长度67m，2#C20砼矩形排水沟，长度126m，3#C20砼矩形排水沟， 长度49m，4#C20砼矩形排水沟，长度145m， 5#C20砼矩形排水沟，长度170m；
(2)抱古村五组田洋6#C20砼矩形排水沟，总长度226m，7#C20砼矩形排水沟，总长度380m；
(3)抱古村境内机耕桥26座。</t>
  </si>
  <si>
    <t>2022-36-G-01</t>
  </si>
  <si>
    <t>崖州区_村基础设施_2022年三亚市崖州区梅东田洋渠道改造工程项目</t>
  </si>
  <si>
    <t>2022年崖州区梅东田洋渠道改造</t>
  </si>
  <si>
    <t>修复改造沟渠（共18条，长7.619km）；配套渠系建筑物主要为穿路涵20座及其他配套设施。</t>
  </si>
  <si>
    <t>2022-37-G-01</t>
  </si>
  <si>
    <t>三亚市崖州区梅东村委会</t>
  </si>
  <si>
    <t>三亚市崖州区梅东村</t>
  </si>
  <si>
    <t>崖州区_村基础设施_凤岭村道路硬化项目</t>
  </si>
  <si>
    <t>2022年崖州区凤岭村道路硬化</t>
  </si>
  <si>
    <t>改造机耕路3条：砼路面2条，长196m，泥结石路面131m；(管涵一座，总长10m，沉沙井一座。</t>
  </si>
  <si>
    <t>2022-38-G-01</t>
  </si>
  <si>
    <t>崖州区_村基础设施_2022年三亚市崖州区金鸡水库应急防渗加固工程</t>
  </si>
  <si>
    <t>2022年崖州区金鸡水库应急防渗加固</t>
  </si>
  <si>
    <t>对崖州区金鸡水库大坝段、溢洪道进口处和溢洪道左侧坝顶段进行防渗处理，总长约为233m；对溢洪道进口处以及溢洪道消力池下游段进行砼底板硬化，硬化底板总长度约为68m；新建溢洪道右侧边坡砼护坡总长约59m；新建齿墙长约41m；排水管总长约85m。</t>
  </si>
  <si>
    <t>2022-39-G-01</t>
  </si>
  <si>
    <t>三亚市崖州区金鸡水库</t>
  </si>
  <si>
    <t>崖州区_村基础设施_2022年三亚市崖州区抱古村和凤岭村道路硬板化工程项目（续建）</t>
  </si>
  <si>
    <t>2022-40-G-01</t>
  </si>
  <si>
    <t>崖州区_村基础设施_2022年三亚市崖州区赤草村和北岭村道路硬板化工程项目（续建）</t>
  </si>
  <si>
    <t>2022-41-G-01</t>
  </si>
  <si>
    <t>2022-42-G-01</t>
  </si>
  <si>
    <t>2022-42-G-02</t>
  </si>
  <si>
    <t>2022-42-G-03</t>
  </si>
  <si>
    <t>2022-42-G-04</t>
  </si>
  <si>
    <t>2022-42-G-05</t>
  </si>
  <si>
    <t>2022-42-G-06</t>
  </si>
  <si>
    <t>2022-42-G-07</t>
  </si>
  <si>
    <t>2022-43-G-01</t>
  </si>
  <si>
    <t>2022-43-G-02</t>
  </si>
  <si>
    <t>2022-43-G-03</t>
  </si>
  <si>
    <t>2022-43-G-04</t>
  </si>
  <si>
    <t>2022-44-G-01</t>
  </si>
  <si>
    <t>2022-44-G-02</t>
  </si>
  <si>
    <t>2022-44-G-03</t>
  </si>
  <si>
    <t>2022-45-G-01</t>
  </si>
  <si>
    <t>2022-46-G-01</t>
  </si>
  <si>
    <t>育才生态区_村基础设施_三亚市育才生态区乡村路灯亮化工程</t>
  </si>
  <si>
    <t>在建工程-2022年育才生态区乡村路灯</t>
  </si>
  <si>
    <t>龙密80盏路灯、明善100盏路灯、那受300盏路灯、雅林800盏路灯</t>
  </si>
  <si>
    <t>2022-47-G-01</t>
  </si>
  <si>
    <t>三亚市育才生态区龙密村、明善村、那受村、雅林村委会</t>
  </si>
  <si>
    <t>2022-48-G-01</t>
  </si>
  <si>
    <t>项目尚未结算审计</t>
  </si>
  <si>
    <t>2022-49-G-01</t>
  </si>
  <si>
    <t>2022年天涯区肉鸽基地附属道路</t>
  </si>
  <si>
    <t>改造公路总长度为681.597m，总面积约为3103 m</t>
  </si>
  <si>
    <t>2022-50-G-01</t>
  </si>
  <si>
    <t>1、经现场勘查，发现基地门口道路因建设水渠，已被挖断，
2、项目尚未结算审计</t>
  </si>
  <si>
    <t>2022年天涯肉鸽养殖产业基地护坡</t>
  </si>
  <si>
    <t>边坡4546.7m2，挡土墙面92m，排水沟375m。</t>
  </si>
  <si>
    <t>2022-51-G-01</t>
  </si>
  <si>
    <t>2022年天涯区扎南蛋鸡养殖配套设施</t>
  </si>
  <si>
    <t>配套设施配电系统、消防通道、车间排水系统、增加饲料灌、增加养鸡备用水箱、遮雨棚、废水池盖板、场区主道路、推蛋道路等</t>
  </si>
  <si>
    <t>2022-52-G-01</t>
  </si>
  <si>
    <t xml:space="preserve">三亚市天涯区扎南村委会抱土小组 </t>
  </si>
  <si>
    <t>2022年天涯区抱龙村委会应急排涝</t>
  </si>
  <si>
    <t>支排沟3条，总长 605米，采用矩形渠道，C25现浇；斗排沟2条，总长 261米，采用矩形渠道，C25现浇；穿3涵1座。</t>
  </si>
  <si>
    <t>2022-53-G-01</t>
  </si>
  <si>
    <t>2022年天涯区抱龙村光电控水系统灌溉工程</t>
  </si>
  <si>
    <t>1套99KW太阳能光电控水系统</t>
  </si>
  <si>
    <t>2022-54-G-01</t>
  </si>
  <si>
    <t>2022年天涯区桶井村主干渠改造</t>
  </si>
  <si>
    <t>灌溉沟长 101 米、宽0.8 米、高1米。</t>
  </si>
  <si>
    <t>2022-55-G-01</t>
  </si>
  <si>
    <t>三亚市天涯区桶井村委会</t>
  </si>
  <si>
    <t>三亚市天涯区桶井村</t>
  </si>
  <si>
    <t>2022年天涯区新联村长田洋灌溉渠道改造</t>
  </si>
  <si>
    <t>467米渠道</t>
  </si>
  <si>
    <t>2022-26-G-01</t>
  </si>
  <si>
    <t>三亚市天涯区新联村委会</t>
  </si>
  <si>
    <t>三亚市天涯区新联村</t>
  </si>
  <si>
    <t>2022年天涯区槟榔村黄猄四小组机耕路</t>
  </si>
  <si>
    <t>硬化机耕路1条长为320米，两边水沟各长 320 米(共640米及田间配套设施。</t>
  </si>
  <si>
    <t>2022-57-G-01</t>
  </si>
  <si>
    <t>三亚市天涯区槟榔村委会</t>
  </si>
  <si>
    <t>三亚市天涯区槟榔村</t>
  </si>
  <si>
    <t>2022年天涯区妙林村六乡主干渠改造</t>
  </si>
  <si>
    <t>拆除原损坏渠道 860 米，穿过三环路采用钢管 DN400长 68 米。</t>
  </si>
  <si>
    <t>2022-58-G-01</t>
  </si>
  <si>
    <t>三亚市天涯区妙林村委会</t>
  </si>
  <si>
    <t>三亚市天涯区妙林村</t>
  </si>
  <si>
    <t>1、项目尚未竣工验收
2、因道路排水管道原因导致原建设内容穿过三环路采用钢管DN400长68米未建设。</t>
  </si>
  <si>
    <t>2022年天涯区打狗坝东干渠改迁</t>
  </si>
  <si>
    <t>灌溉管外径D1200mm 混凝土管长度827 米,泥井13座。</t>
  </si>
  <si>
    <t>2022-59-G-01</t>
  </si>
  <si>
    <t>2022年天涯区扎南、立新、抱龙三个村委会涵洞改建</t>
  </si>
  <si>
    <t>土路硬化总长0.432km。共拆除现状涵洞 9座，新建涵洞11座。</t>
  </si>
  <si>
    <t>2022-60-G-01</t>
  </si>
  <si>
    <t>三亚市天涯区扎南村、抱龙村、立新村委会</t>
  </si>
  <si>
    <t>2022年天涯区抱龙村至立新村主干道绿化、防护等附属设施</t>
  </si>
  <si>
    <t>波型护栏、雕塑牌、种植三角梅、小叶龙船。</t>
  </si>
  <si>
    <t>2022-61-G-01</t>
  </si>
  <si>
    <t>三亚市天涯区抱龙、立新村</t>
  </si>
  <si>
    <t>2022年天涯区新联村委会入户路硬化</t>
  </si>
  <si>
    <t>207户村民入户路总长约6.38公里</t>
  </si>
  <si>
    <t>2022-62-G-01</t>
  </si>
  <si>
    <t>2022年天涯区黑土村村内道路硬化</t>
  </si>
  <si>
    <t>道路共21条，总长2335.69米、宽度3.5米；挡墙长148米；排水沟工程100米等。</t>
  </si>
  <si>
    <t>2022-63-G-01</t>
  </si>
  <si>
    <t>三亚市天涯区黑土村委会</t>
  </si>
  <si>
    <t>三亚市天涯区黑土村</t>
  </si>
  <si>
    <t>2022年天涯区抱龙村委会扎文小组森林防火巡护道路</t>
  </si>
  <si>
    <t>道路长度为132米，其中桥梁长度为50米，道路长度为82米，路面宽度为3.5米。</t>
  </si>
  <si>
    <t>2022-64-G-01</t>
  </si>
  <si>
    <t>三亚市天涯区抱龙村委会扎文小组</t>
  </si>
  <si>
    <t>三亚市2022年度衔接资金项目资产台账</t>
  </si>
  <si>
    <t>三亚市天涯区2021-2022年度衔接资金项目资产台账</t>
  </si>
  <si>
    <t>填表人：天涯区乡村振兴局</t>
  </si>
  <si>
    <t>填表时间：2023.9.22</t>
  </si>
  <si>
    <t>项目年度</t>
  </si>
  <si>
    <t>资产所有者名称</t>
  </si>
  <si>
    <t>固定资产-三亚市天涯区肉鸽养殖场基础配套设施</t>
  </si>
  <si>
    <t>24栋鸽舍及配套用房、室外排水及照明工程和绿化工程</t>
  </si>
  <si>
    <t>2020-34-J-01</t>
  </si>
  <si>
    <t>抱前村13.52%、抱龙村12.04%、台楼村14.12%、立新村12.77%、扎南村12.19%、文门村4.36%、华丽村4.49%、过岭村4.49%、黑土村4.32%、布甫村4.79%、红塘村4.45%、塔岭村4.21%、梅村村4.25%</t>
  </si>
  <si>
    <t>三亚市天涯区乡联投资发展有限公司</t>
  </si>
  <si>
    <t>11.62亩养鸡场，单栋长 96 米，宽 13 米的鸡舍，智能一体化鸡舍和智能有机肥发酵一体机及配套附属设施。</t>
  </si>
  <si>
    <t>抱前村17.50%、台楼村20.93%、抱龙村15.20%、扎南村13.62%、立新村13.84%、布甫村2.72%、过岭村1.93%、黑土村1.34%、红塘村1.63%、华丽村1.89%、塔岭村1.08%、文门村1.40%、梅村村1.18%、槟榔村1.26%、妙林村1.16%、水蛟村1.06%、桶井村1.20%、羊栏村1.06%</t>
  </si>
  <si>
    <t>三亚市天涯区梅村村</t>
  </si>
  <si>
    <t>1007891.62元</t>
  </si>
  <si>
    <t>3120对种鸽</t>
  </si>
  <si>
    <t>4台东方红拖拉机LX904、2台农夫履带拖拉机NF-902、9台久保田收割机4LZ-5D8、6台秸秆粉碎还田机1JH-165、2台多利卡清障车</t>
  </si>
  <si>
    <t>债权（三亚希联农业发展有限公司，年收益率6%，合作8年，第四年返还本金，每年返还250万元，返还5年）</t>
  </si>
  <si>
    <t>2020-38-G-01</t>
  </si>
  <si>
    <t>三亚市天涯区抱前、抱龙村委会</t>
  </si>
  <si>
    <t>固定资产-三亚市天涯区高峰片区农村道路</t>
  </si>
  <si>
    <t>2020-37-G-01</t>
  </si>
  <si>
    <t>说明：1.资产名称：尽可能简短、形象表达资产，如：生猪、黄牛、黑山羊、进村道路、到户道路、猪（牛、养）舍、xx公司股权、专项应收款、货币资金等
     2.资产存量：单位统一填写，长度“公里”、家禽“只”、家畜“头”、土地面积“亩”建筑面积“平方米”路灯“支”生产设备“套”“个”等等
     3.序号和“形成资产项目名称”与附表2-3保持一致，同一项目形成的多个资产的，“形成资产项目名称”不重复，单元格合一，多个资产的资金情况，如果能分清的对应资产填写，如无法分清，合并单元格填写
     4.资产编号：可按形成该扶贫项目资产“实施年度—扶贫项目台账中项目编号—资产类别编号—扶贫项目形成资产个数”的顺序，统一填写。如，扶贫项目2018年实施，项目编号为5，资产类别为
       经营性，该项目形成资产个数为3个，则资产编号为：2018-05-J-03。（公益性G、经营性J、到户类D）
     5.资产运营方式：1.贫困户自营（到户固定资产或生物性资产）2.合作经营（指通过“合作社+贫困户”“公司+贫困户”“公司+合作社+农户”“公司+基地+农户”
     “龙头企业+合作社+家庭农场+农户”等方式）3.村集体经营（指以村集体经济组织为经营主体对扶贫资产进行经营管理）4.委托代管（指把扶贫资产以竞标的方式承包给种养大户或经营效益好的
      企业、合作社，签订合同，实现收益。扶贫资产实行入股经营的，原则上与入股企业资产同时同标准进行评估，按评估价值占比份额，由企业经营获得收益。）
     6.管护方式：经营性：1.运营主体自行管护、2.第三方代管；公益性：3.公益岗管护、4.购买第三方服务、5.主管部门直接管护；到户类：6.贫困户自行管理
     7.处置方式：1.变卖、2.拍卖、3.转让、4.报废、5.其他；无处置填“-”
     8.项目移交条件：1.项目验收合格、财务结算审核报告出具、资金支出完整和项目档案资料完备。2入股项目按项目特点完成相关手续。
     9.产业到村项目和基础设施资产数据由第三方提供，各镇汇总上报；本表需分解到村委会。</t>
  </si>
  <si>
    <t>新建水泥路200 米长，3.0米宽，错车道1处</t>
  </si>
  <si>
    <t>三育管委[2021]10号
三育管委[2021]46号
三育管委[2021]110号
三育管委[2021]185号</t>
  </si>
  <si>
    <t>新建水泥路 485 米长，3.0米宽，错车道 2处</t>
  </si>
  <si>
    <t>新建水泥路 282 米长，2.5 米宽，新建涵管 1道</t>
  </si>
  <si>
    <t>新建水泥路 238 米长，2.5米宽，新建涵管 1道，错车道 1处</t>
  </si>
  <si>
    <t>新建水泥路 350 米长，2.5-3.0米宽，挡土墙长 33 米，新建涵管 2 道，错车道 1处</t>
  </si>
  <si>
    <t>新建水泥路 1551米长，3.0米宽，错车道 1 处，新建涵管 4道，设置波形护栏 248米</t>
  </si>
  <si>
    <t>新建公路设计路基宽度为 4.5m (含路肩墙)，路面宽度为 3.5m，新建 1-4.0钢筋混凝土盖板明涵，道路修建长度约 50m，两侧均做波形护栏，采用路面结构为 20cm水泥混凝土路面+20cm 级配碎石基层，拟对全线设置浆砌片石路肩墙及浆砌片石排水边沟</t>
  </si>
  <si>
    <t>育才生态区_村基础设施_育才生态区明善七组什善至什多生产道路硬板化工程</t>
  </si>
  <si>
    <t>新建水泥路 855 米长，3.0米宽，挡土墙长 71 米，设置波形护栏 327 米</t>
  </si>
  <si>
    <t>育才生态区_村基础设施_育才生态区明善六组五组墓地至芒果地生产道路硬板化工程</t>
  </si>
  <si>
    <t>新建水泥路485 米长，3.0米宽，新建涵管1道</t>
  </si>
  <si>
    <t>育才生态区_村基础设施_育才生态区明善二组垃圾屋至什量田生产道路硬板化工程</t>
  </si>
  <si>
    <t>新建水泥路 800 米长，3.0米宽，新建涵管 1道，设置波形护栏 300米</t>
  </si>
  <si>
    <t>育才生态区_村基础设施_马脚村那门村小组生产用路</t>
  </si>
  <si>
    <t>新建水泥路 630 米长，2.5 米宽，挡土墙长 65 米，错车道2处</t>
  </si>
  <si>
    <t>育才生态区_村基础设施_那会养鸡场入口至肥场道路</t>
  </si>
  <si>
    <t>新建水泥路长 497米，3.5 米宽</t>
  </si>
  <si>
    <t>育才生态区管委会_基础设施_雅林村委会生产道路（大道一、大道二）</t>
  </si>
  <si>
    <t>新建水泥路长1620 米，3米宽，挡土墙长 98 米，新建2 道圆管涵</t>
  </si>
  <si>
    <t>育才生态区_村基础设施_雅林村委会生产道路（东风二子论至空壳）</t>
  </si>
  <si>
    <t>新建水泥路长1698 米，2.5-3 米宽，挡土墙长 263 米，错车道 3 处</t>
  </si>
  <si>
    <t>_____市县_____（乡镇、部门、村级）______年度扶贫项目资产台账</t>
  </si>
  <si>
    <t>资产原值
（万元）</t>
  </si>
  <si>
    <t>资产现值（万元)</t>
  </si>
  <si>
    <t xml:space="preserve"> 财政专项扶贫资金</t>
  </si>
  <si>
    <t>经营性</t>
  </si>
  <si>
    <t>电力设施</t>
  </si>
  <si>
    <t>说明：根据审定后的附表3-1完成本表</t>
  </si>
  <si>
    <t>三育管委[2022]32号</t>
  </si>
  <si>
    <t>三育管委[2022]97号</t>
  </si>
  <si>
    <t>三育管委[2022]32号
三育管委[2022]97号</t>
  </si>
  <si>
    <t>三育管委[2022]97号
三育管委[2022]130号</t>
  </si>
  <si>
    <t>三育管委[2022]70号
三育管委[2022]97号
三育管委[2022]130号</t>
  </si>
  <si>
    <t>三育管委[2022]130号</t>
  </si>
  <si>
    <t>三育管委[2022]32号
三育管委[2022]70号</t>
  </si>
  <si>
    <t>三育管委[2022]30号
三育管委[2022]130号</t>
  </si>
  <si>
    <t>预算安排</t>
  </si>
  <si>
    <t>调整-总金额不变调整中央、省级比例</t>
  </si>
  <si>
    <t>区级资金指标文件文号</t>
  </si>
  <si>
    <t>区级调整资金指标文件文号</t>
  </si>
  <si>
    <t>资金来源（万元）-调整</t>
  </si>
  <si>
    <t>天委乡村振兴[2022]3号</t>
  </si>
  <si>
    <t>天委乡村振兴[2022]2号</t>
  </si>
  <si>
    <t>天涯区葡萄种植项目</t>
  </si>
  <si>
    <t>三亚市天涯区立新村委会扎毛小组道路提升养护工程</t>
  </si>
  <si>
    <t>天委办[2022]21号
天委办[2022]46号</t>
  </si>
  <si>
    <t>三亚市天涯区抱前村委会干沟一小组至三吉小组道路建设工程</t>
  </si>
  <si>
    <t>三亚市天涯区南岛中学道路提升工程</t>
  </si>
  <si>
    <t>三亚市天涯区台楼村委会六罗小组道路新建工程</t>
  </si>
  <si>
    <t>三亚市天涯区抱龙村委会扎文小组钢架桥梁建设工程</t>
  </si>
  <si>
    <t>崖州区绿色生态循环肉牛繁育示范基地建设项目（二期）</t>
  </si>
  <si>
    <t>崖州府办[2021]80号
崖州府办[2021]123号</t>
  </si>
  <si>
    <t>崖州府办[2021]123号</t>
  </si>
  <si>
    <t>崖乡振组办[2021]1号</t>
  </si>
  <si>
    <t>三育管委[2021]110号</t>
  </si>
</sst>
</file>

<file path=xl/styles.xml><?xml version="1.0" encoding="utf-8"?>
<styleSheet xmlns="http://schemas.openxmlformats.org/spreadsheetml/2006/main">
  <numFmts count="7">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 numFmtId="177" formatCode="0.00_);[Red]\(0.00\)"/>
    <numFmt numFmtId="178" formatCode="_ * #,##0_ ;_ * \-#,##0_ ;_ * &quot;-&quot;??_ ;_ @_ "/>
  </numFmts>
  <fonts count="50">
    <font>
      <sz val="11"/>
      <color indexed="8"/>
      <name val="宋体"/>
      <charset val="134"/>
    </font>
    <font>
      <b/>
      <sz val="11"/>
      <color indexed="8"/>
      <name val="宋体"/>
      <charset val="134"/>
    </font>
    <font>
      <b/>
      <sz val="14"/>
      <color indexed="8"/>
      <name val="仿宋_GB2312"/>
      <charset val="134"/>
    </font>
    <font>
      <b/>
      <sz val="16"/>
      <name val="宋体"/>
      <charset val="134"/>
    </font>
    <font>
      <sz val="9"/>
      <name val="等线"/>
      <charset val="134"/>
    </font>
    <font>
      <b/>
      <sz val="9"/>
      <color indexed="8"/>
      <name val="宋体"/>
      <charset val="134"/>
    </font>
    <font>
      <b/>
      <sz val="9"/>
      <name val="宋体"/>
      <charset val="134"/>
    </font>
    <font>
      <sz val="9"/>
      <color indexed="8"/>
      <name val="宋体"/>
      <charset val="134"/>
    </font>
    <font>
      <sz val="11"/>
      <color indexed="8"/>
      <name val="仿宋_GB2312"/>
      <charset val="134"/>
    </font>
    <font>
      <b/>
      <sz val="9"/>
      <name val="等线"/>
      <charset val="134"/>
    </font>
    <font>
      <sz val="9"/>
      <color indexed="8"/>
      <name val="等线"/>
      <charset val="134"/>
    </font>
    <font>
      <sz val="9"/>
      <name val="宋体"/>
      <charset val="134"/>
    </font>
    <font>
      <sz val="12"/>
      <name val="仿宋_GB2312"/>
      <charset val="134"/>
    </font>
    <font>
      <sz val="9"/>
      <name val="仿宋_GB2312"/>
      <charset val="134"/>
    </font>
    <font>
      <b/>
      <sz val="12"/>
      <name val="等线"/>
      <charset val="134"/>
    </font>
    <font>
      <sz val="12"/>
      <name val="等线"/>
      <charset val="134"/>
    </font>
    <font>
      <sz val="9"/>
      <color indexed="0"/>
      <name val="宋体"/>
      <charset val="134"/>
    </font>
    <font>
      <b/>
      <sz val="11"/>
      <name val="宋体"/>
      <charset val="134"/>
    </font>
    <font>
      <sz val="9"/>
      <color indexed="10"/>
      <name val="宋体"/>
      <charset val="134"/>
    </font>
    <font>
      <sz val="9"/>
      <color indexed="10"/>
      <name val="等线"/>
      <charset val="134"/>
    </font>
    <font>
      <sz val="10"/>
      <name val="新宋体"/>
      <charset val="134"/>
    </font>
    <font>
      <sz val="10"/>
      <name val="华文仿宋"/>
      <charset val="134"/>
    </font>
    <font>
      <sz val="11"/>
      <name val="宋体"/>
      <charset val="134"/>
    </font>
    <font>
      <sz val="10"/>
      <color indexed="8"/>
      <name val="宋体"/>
      <charset val="134"/>
    </font>
    <font>
      <sz val="10"/>
      <name val="宋体"/>
      <charset val="134"/>
    </font>
    <font>
      <b/>
      <sz val="10"/>
      <name val="宋体"/>
      <charset val="134"/>
    </font>
    <font>
      <sz val="14"/>
      <color indexed="8"/>
      <name val="仿宋_GB2312"/>
      <charset val="134"/>
    </font>
    <font>
      <sz val="11"/>
      <color theme="1"/>
      <name val="宋体"/>
      <charset val="0"/>
      <scheme val="minor"/>
    </font>
    <font>
      <sz val="12"/>
      <name val="宋体"/>
      <charset val="134"/>
    </font>
    <font>
      <sz val="11"/>
      <color theme="0"/>
      <name val="宋体"/>
      <charset val="0"/>
      <scheme val="minor"/>
    </font>
    <font>
      <b/>
      <sz val="15"/>
      <color theme="3"/>
      <name val="宋体"/>
      <charset val="134"/>
      <scheme val="minor"/>
    </font>
    <font>
      <b/>
      <sz val="13"/>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
      <sz val="11"/>
      <color rgb="FFFA7D00"/>
      <name val="宋体"/>
      <charset val="0"/>
      <scheme val="minor"/>
    </font>
    <font>
      <b/>
      <sz val="11"/>
      <color theme="1"/>
      <name val="宋体"/>
      <charset val="0"/>
      <scheme val="minor"/>
    </font>
    <font>
      <sz val="11"/>
      <color indexed="10"/>
      <name val="宋体"/>
      <charset val="134"/>
    </font>
    <font>
      <sz val="9"/>
      <name val="宋体"/>
      <charset val="134"/>
    </font>
  </fonts>
  <fills count="35">
    <fill>
      <patternFill patternType="none"/>
    </fill>
    <fill>
      <patternFill patternType="gray125"/>
    </fill>
    <fill>
      <patternFill patternType="solid">
        <fgColor indexed="13"/>
        <bgColor indexed="64"/>
      </patternFill>
    </fill>
    <fill>
      <patternFill patternType="solid">
        <fgColor indexed="11"/>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6"/>
        <bgColor indexed="64"/>
      </patternFill>
    </fill>
    <fill>
      <patternFill patternType="solid">
        <fgColor theme="9"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8" tint="0.399975585192419"/>
        <bgColor indexed="64"/>
      </patternFill>
    </fill>
    <fill>
      <patternFill patternType="solid">
        <fgColor theme="9"/>
        <bgColor indexed="64"/>
      </patternFill>
    </fill>
  </fills>
  <borders count="3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
      <left/>
      <right style="thin">
        <color auto="1"/>
      </right>
      <top/>
      <bottom style="thin">
        <color auto="1"/>
      </bottom>
      <diagonal/>
    </border>
    <border>
      <left style="thin">
        <color auto="1"/>
      </left>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right style="thin">
        <color auto="1"/>
      </right>
      <top style="thin">
        <color auto="1"/>
      </top>
      <bottom/>
      <diagonal/>
    </border>
    <border>
      <left style="thin">
        <color auto="1"/>
      </left>
      <right style="medium">
        <color auto="1"/>
      </right>
      <top/>
      <bottom/>
      <diagonal/>
    </border>
    <border>
      <left/>
      <right style="thin">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8" fillId="0" borderId="0" applyFont="0" applyFill="0" applyBorder="0" applyAlignment="0" applyProtection="0">
      <alignment vertical="center"/>
    </xf>
    <xf numFmtId="0" fontId="27" fillId="11" borderId="0" applyNumberFormat="0" applyBorder="0" applyAlignment="0" applyProtection="0">
      <alignment vertical="center"/>
    </xf>
    <xf numFmtId="0" fontId="34" fillId="17" borderId="32"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7" fillId="7" borderId="0" applyNumberFormat="0" applyBorder="0" applyAlignment="0" applyProtection="0">
      <alignment vertical="center"/>
    </xf>
    <xf numFmtId="0" fontId="32" fillId="14" borderId="0" applyNumberFormat="0" applyBorder="0" applyAlignment="0" applyProtection="0">
      <alignment vertical="center"/>
    </xf>
    <xf numFmtId="43" fontId="0" fillId="0" borderId="0" applyFont="0" applyFill="0" applyBorder="0" applyAlignment="0" applyProtection="0">
      <alignment vertical="center"/>
    </xf>
    <xf numFmtId="0" fontId="29" fillId="20"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22" borderId="34" applyNumberFormat="0" applyFont="0" applyAlignment="0" applyProtection="0">
      <alignment vertical="center"/>
    </xf>
    <xf numFmtId="0" fontId="29" fillId="21" borderId="0" applyNumberFormat="0" applyBorder="0" applyAlignment="0" applyProtection="0">
      <alignment vertical="center"/>
    </xf>
    <xf numFmtId="0" fontId="35"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0" fillId="0" borderId="31" applyNumberFormat="0" applyFill="0" applyAlignment="0" applyProtection="0">
      <alignment vertical="center"/>
    </xf>
    <xf numFmtId="0" fontId="31" fillId="0" borderId="31" applyNumberFormat="0" applyFill="0" applyAlignment="0" applyProtection="0">
      <alignment vertical="center"/>
    </xf>
    <xf numFmtId="0" fontId="29" fillId="19" borderId="0" applyNumberFormat="0" applyBorder="0" applyAlignment="0" applyProtection="0">
      <alignment vertical="center"/>
    </xf>
    <xf numFmtId="0" fontId="35" fillId="0" borderId="33" applyNumberFormat="0" applyFill="0" applyAlignment="0" applyProtection="0">
      <alignment vertical="center"/>
    </xf>
    <xf numFmtId="0" fontId="29" fillId="18" borderId="0" applyNumberFormat="0" applyBorder="0" applyAlignment="0" applyProtection="0">
      <alignment vertical="center"/>
    </xf>
    <xf numFmtId="0" fontId="42" fillId="24" borderId="35" applyNumberFormat="0" applyAlignment="0" applyProtection="0">
      <alignment vertical="center"/>
    </xf>
    <xf numFmtId="0" fontId="43" fillId="24" borderId="32" applyNumberFormat="0" applyAlignment="0" applyProtection="0">
      <alignment vertical="center"/>
    </xf>
    <xf numFmtId="0" fontId="44" fillId="27" borderId="36" applyNumberFormat="0" applyAlignment="0" applyProtection="0">
      <alignment vertical="center"/>
    </xf>
    <xf numFmtId="0" fontId="27" fillId="29" borderId="0" applyNumberFormat="0" applyBorder="0" applyAlignment="0" applyProtection="0">
      <alignment vertical="center"/>
    </xf>
    <xf numFmtId="0" fontId="29" fillId="32" borderId="0" applyNumberFormat="0" applyBorder="0" applyAlignment="0" applyProtection="0">
      <alignment vertical="center"/>
    </xf>
    <xf numFmtId="0" fontId="46" fillId="0" borderId="37" applyNumberFormat="0" applyFill="0" applyAlignment="0" applyProtection="0">
      <alignment vertical="center"/>
    </xf>
    <xf numFmtId="0" fontId="47" fillId="0" borderId="38" applyNumberFormat="0" applyFill="0" applyAlignment="0" applyProtection="0">
      <alignment vertical="center"/>
    </xf>
    <xf numFmtId="0" fontId="45" fillId="28" borderId="0" applyNumberFormat="0" applyBorder="0" applyAlignment="0" applyProtection="0">
      <alignment vertical="center"/>
    </xf>
    <xf numFmtId="0" fontId="33" fillId="16" borderId="0" applyNumberFormat="0" applyBorder="0" applyAlignment="0" applyProtection="0">
      <alignment vertical="center"/>
    </xf>
    <xf numFmtId="0" fontId="27" fillId="10" borderId="0" applyNumberFormat="0" applyBorder="0" applyAlignment="0" applyProtection="0">
      <alignment vertical="center"/>
    </xf>
    <xf numFmtId="0" fontId="29" fillId="23"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7" fillId="9" borderId="0" applyNumberFormat="0" applyBorder="0" applyAlignment="0" applyProtection="0">
      <alignment vertical="center"/>
    </xf>
    <xf numFmtId="0" fontId="27" fillId="6" borderId="0" applyNumberFormat="0" applyBorder="0" applyAlignment="0" applyProtection="0">
      <alignment vertical="center"/>
    </xf>
    <xf numFmtId="0" fontId="29" fillId="12" borderId="0" applyNumberFormat="0" applyBorder="0" applyAlignment="0" applyProtection="0">
      <alignment vertical="center"/>
    </xf>
    <xf numFmtId="0" fontId="29" fillId="31" borderId="0" applyNumberFormat="0" applyBorder="0" applyAlignment="0" applyProtection="0">
      <alignment vertical="center"/>
    </xf>
    <xf numFmtId="0" fontId="27" fillId="8" borderId="0" applyNumberFormat="0" applyBorder="0" applyAlignment="0" applyProtection="0">
      <alignment vertical="center"/>
    </xf>
    <xf numFmtId="0" fontId="27" fillId="5" borderId="0" applyNumberFormat="0" applyBorder="0" applyAlignment="0" applyProtection="0">
      <alignment vertical="center"/>
    </xf>
    <xf numFmtId="0" fontId="29" fillId="30" borderId="0" applyNumberFormat="0" applyBorder="0" applyAlignment="0" applyProtection="0">
      <alignment vertical="center"/>
    </xf>
    <xf numFmtId="0" fontId="27" fillId="4"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7" fillId="13" borderId="0" applyNumberFormat="0" applyBorder="0" applyAlignment="0" applyProtection="0">
      <alignment vertical="center"/>
    </xf>
    <xf numFmtId="0" fontId="29" fillId="15" borderId="0" applyNumberFormat="0" applyBorder="0" applyAlignment="0" applyProtection="0">
      <alignment vertical="center"/>
    </xf>
    <xf numFmtId="43" fontId="0" fillId="0" borderId="0" applyFont="0" applyFill="0" applyBorder="0" applyAlignment="0" applyProtection="0">
      <alignment vertical="center"/>
    </xf>
  </cellStyleXfs>
  <cellXfs count="185">
    <xf numFmtId="0" fontId="0" fillId="0" borderId="0" xfId="0">
      <alignment vertical="center"/>
    </xf>
    <xf numFmtId="0" fontId="1" fillId="0" borderId="0" xfId="0" applyFont="1">
      <alignment vertical="center"/>
    </xf>
    <xf numFmtId="0" fontId="2"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1"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43" fontId="5" fillId="0" borderId="4" xfId="8" applyFont="1" applyBorder="1" applyAlignment="1">
      <alignment horizontal="center" vertical="center" wrapText="1"/>
    </xf>
    <xf numFmtId="0" fontId="7" fillId="0" borderId="4" xfId="0" applyFont="1" applyBorder="1" applyAlignment="1">
      <alignment horizontal="center" vertical="center" wrapText="1"/>
    </xf>
    <xf numFmtId="43" fontId="7" fillId="0" borderId="4" xfId="8" applyFont="1" applyBorder="1" applyAlignment="1">
      <alignment horizontal="center" vertical="center" wrapText="1"/>
    </xf>
    <xf numFmtId="0" fontId="0" fillId="0" borderId="0" xfId="0" applyAlignment="1">
      <alignment horizontal="left" vertical="center"/>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43" fontId="0" fillId="0" borderId="0" xfId="0" applyNumberFormat="1">
      <alignment vertical="center"/>
    </xf>
    <xf numFmtId="0" fontId="0" fillId="2" borderId="0" xfId="0" applyFill="1">
      <alignment vertical="center"/>
    </xf>
    <xf numFmtId="0" fontId="5" fillId="0" borderId="7" xfId="0" applyFont="1" applyBorder="1" applyAlignment="1">
      <alignment horizontal="center" vertical="center" wrapText="1"/>
    </xf>
    <xf numFmtId="0" fontId="7" fillId="2" borderId="4" xfId="0" applyFont="1" applyFill="1" applyBorder="1" applyAlignment="1">
      <alignment horizontal="center" vertical="center" wrapText="1"/>
    </xf>
    <xf numFmtId="43" fontId="7" fillId="2" borderId="4" xfId="8" applyFont="1" applyFill="1" applyBorder="1" applyAlignment="1">
      <alignment horizontal="center" vertical="center" wrapText="1"/>
    </xf>
    <xf numFmtId="0" fontId="0" fillId="0" borderId="0" xfId="0" applyFont="1">
      <alignment vertical="center"/>
    </xf>
    <xf numFmtId="0" fontId="3" fillId="0" borderId="8" xfId="0" applyFont="1" applyBorder="1" applyAlignment="1">
      <alignment horizontal="center" vertical="center" wrapText="1"/>
    </xf>
    <xf numFmtId="0" fontId="7" fillId="0" borderId="1" xfId="0" applyFont="1" applyBorder="1" applyAlignment="1">
      <alignment horizontal="center" vertical="center" wrapText="1"/>
    </xf>
    <xf numFmtId="0" fontId="7" fillId="2" borderId="1" xfId="0" applyFont="1" applyFill="1" applyBorder="1" applyAlignment="1">
      <alignment vertical="center" wrapText="1"/>
    </xf>
    <xf numFmtId="0" fontId="7" fillId="2" borderId="1" xfId="0" applyFont="1" applyFill="1" applyBorder="1" applyAlignment="1">
      <alignment horizontal="center" vertical="center" wrapText="1"/>
    </xf>
    <xf numFmtId="0" fontId="7" fillId="2" borderId="4" xfId="0" applyFont="1" applyFill="1" applyBorder="1" applyAlignment="1">
      <alignment vertical="center" wrapText="1"/>
    </xf>
    <xf numFmtId="0" fontId="0" fillId="0" borderId="8" xfId="0" applyBorder="1" applyAlignment="1">
      <alignment horizontal="center" vertical="center"/>
    </xf>
    <xf numFmtId="43" fontId="7" fillId="3" borderId="4" xfId="8" applyFont="1" applyFill="1" applyBorder="1" applyAlignment="1">
      <alignment horizontal="center" vertical="center" wrapText="1"/>
    </xf>
    <xf numFmtId="4" fontId="1" fillId="0" borderId="0" xfId="0" applyNumberFormat="1" applyFont="1">
      <alignment vertical="center"/>
    </xf>
    <xf numFmtId="43" fontId="1" fillId="0" borderId="0" xfId="0" applyNumberFormat="1" applyFont="1">
      <alignment vertical="center"/>
    </xf>
    <xf numFmtId="0" fontId="8" fillId="0" borderId="0" xfId="0" applyFont="1">
      <alignment vertical="center"/>
    </xf>
    <xf numFmtId="0" fontId="9" fillId="0" borderId="4" xfId="0" applyFont="1" applyBorder="1" applyAlignment="1">
      <alignment horizontal="center" vertical="center" wrapText="1"/>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0" xfId="0" applyAlignment="1">
      <alignment horizontal="lef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10" fillId="0" borderId="7" xfId="0" applyFont="1" applyBorder="1" applyAlignment="1">
      <alignment horizontal="center" vertical="center" wrapText="1"/>
    </xf>
    <xf numFmtId="0" fontId="9" fillId="0" borderId="5" xfId="0" applyFont="1" applyBorder="1" applyAlignment="1">
      <alignment horizontal="center" vertical="center" wrapText="1"/>
    </xf>
    <xf numFmtId="176" fontId="7" fillId="0" borderId="4" xfId="0" applyNumberFormat="1" applyFont="1" applyBorder="1" applyAlignment="1">
      <alignment horizontal="center" vertical="center" wrapText="1"/>
    </xf>
    <xf numFmtId="0" fontId="10" fillId="0" borderId="4" xfId="0" applyFont="1" applyBorder="1" applyAlignment="1">
      <alignment vertical="center" wrapText="1"/>
    </xf>
    <xf numFmtId="0" fontId="11" fillId="0" borderId="4" xfId="0" applyFont="1" applyBorder="1" applyAlignment="1">
      <alignment horizontal="center" vertical="center" wrapText="1"/>
    </xf>
    <xf numFmtId="43" fontId="5" fillId="3" borderId="4" xfId="0" applyNumberFormat="1" applyFont="1" applyFill="1" applyBorder="1" applyAlignment="1">
      <alignment horizontal="center" vertical="center" wrapText="1"/>
    </xf>
    <xf numFmtId="10" fontId="0" fillId="0" borderId="0" xfId="11" applyNumberFormat="1" applyFont="1">
      <alignment vertical="center"/>
    </xf>
    <xf numFmtId="2" fontId="0" fillId="0" borderId="0" xfId="0" applyNumberFormat="1" applyFont="1">
      <alignment vertical="center"/>
    </xf>
    <xf numFmtId="2" fontId="0" fillId="0" borderId="0" xfId="0" applyNumberFormat="1">
      <alignment vertical="center"/>
    </xf>
    <xf numFmtId="43" fontId="0" fillId="0" borderId="0" xfId="8" applyFont="1">
      <alignment vertical="center"/>
    </xf>
    <xf numFmtId="4" fontId="0" fillId="0" borderId="0" xfId="0" applyNumberFormat="1">
      <alignment vertical="center"/>
    </xf>
    <xf numFmtId="0" fontId="12" fillId="0" borderId="0" xfId="0" applyFont="1">
      <alignment vertical="center"/>
    </xf>
    <xf numFmtId="0" fontId="6"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2" fillId="0" borderId="0" xfId="0" applyFont="1" applyAlignment="1">
      <alignment horizontal="left" vertical="center" wrapText="1"/>
    </xf>
    <xf numFmtId="0" fontId="13" fillId="0" borderId="0" xfId="0" applyFont="1" applyAlignment="1">
      <alignment horizontal="left" vertical="center" wrapText="1"/>
    </xf>
    <xf numFmtId="0" fontId="13" fillId="0" borderId="0" xfId="0" applyFont="1">
      <alignment vertical="center"/>
    </xf>
    <xf numFmtId="0" fontId="13" fillId="0" borderId="0" xfId="0" applyFont="1" applyAlignment="1">
      <alignment horizontal="center" vertical="center" wrapText="1"/>
    </xf>
    <xf numFmtId="0" fontId="12" fillId="0" borderId="8" xfId="0" applyFont="1" applyBorder="1" applyAlignment="1">
      <alignment horizontal="left" vertical="center" wrapText="1"/>
    </xf>
    <xf numFmtId="0" fontId="12" fillId="0" borderId="0" xfId="0" applyFont="1" applyAlignment="1">
      <alignment horizontal="center" vertical="center"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3" xfId="0" applyFont="1" applyBorder="1" applyAlignment="1">
      <alignment horizontal="center" vertical="center" wrapText="1"/>
    </xf>
    <xf numFmtId="0" fontId="15" fillId="0" borderId="4" xfId="0" applyFont="1" applyFill="1" applyBorder="1" applyAlignment="1">
      <alignment horizontal="center" vertical="center" wrapText="1"/>
    </xf>
    <xf numFmtId="0" fontId="15" fillId="0" borderId="4" xfId="0" applyFont="1" applyFill="1" applyBorder="1" applyAlignment="1">
      <alignment horizontal="left" vertical="center" wrapText="1"/>
    </xf>
    <xf numFmtId="0" fontId="15" fillId="0" borderId="4" xfId="0" applyFont="1" applyFill="1" applyBorder="1" applyAlignment="1">
      <alignment vertical="center" wrapText="1"/>
    </xf>
    <xf numFmtId="0" fontId="11" fillId="0" borderId="9" xfId="0" applyFont="1" applyBorder="1" applyAlignment="1">
      <alignment horizontal="left" vertical="center" wrapText="1"/>
    </xf>
    <xf numFmtId="0" fontId="13" fillId="0" borderId="0" xfId="0" applyFont="1" applyAlignment="1">
      <alignment horizontal="left" vertical="center"/>
    </xf>
    <xf numFmtId="0" fontId="14" fillId="0" borderId="6" xfId="0" applyFont="1" applyBorder="1" applyAlignment="1">
      <alignment horizontal="center" vertical="center" wrapText="1"/>
    </xf>
    <xf numFmtId="0" fontId="14" fillId="0" borderId="1" xfId="0" applyFont="1" applyBorder="1" applyAlignment="1">
      <alignment vertical="center" wrapText="1"/>
    </xf>
    <xf numFmtId="43" fontId="15" fillId="0" borderId="4" xfId="0" applyNumberFormat="1" applyFont="1" applyFill="1" applyBorder="1" applyAlignment="1">
      <alignment horizontal="center" vertical="center" wrapText="1"/>
    </xf>
    <xf numFmtId="43" fontId="15" fillId="0" borderId="4" xfId="49" applyFont="1" applyFill="1" applyBorder="1" applyAlignment="1">
      <alignment horizontal="center" vertical="center" wrapText="1"/>
    </xf>
    <xf numFmtId="0" fontId="12" fillId="0" borderId="8" xfId="0" applyFont="1" applyBorder="1" applyAlignment="1">
      <alignment horizontal="center" vertical="center" wrapText="1"/>
    </xf>
    <xf numFmtId="0" fontId="14" fillId="0" borderId="4" xfId="0" applyFont="1" applyBorder="1" applyAlignment="1">
      <alignment horizontal="center" vertical="center" wrapText="1"/>
    </xf>
    <xf numFmtId="0" fontId="7" fillId="0" borderId="0" xfId="0" applyFont="1">
      <alignment vertical="center"/>
    </xf>
    <xf numFmtId="0" fontId="7" fillId="0" borderId="0" xfId="0" applyFont="1" applyAlignment="1">
      <alignment horizontal="left" vertical="center"/>
    </xf>
    <xf numFmtId="43" fontId="0" fillId="0" borderId="0" xfId="8" applyFont="1" applyFill="1">
      <alignment vertical="center"/>
    </xf>
    <xf numFmtId="0" fontId="9" fillId="0" borderId="0" xfId="0" applyFont="1" applyAlignment="1">
      <alignment horizontal="center" vertical="center" wrapText="1"/>
    </xf>
    <xf numFmtId="0" fontId="7" fillId="0" borderId="4" xfId="0" applyFont="1" applyBorder="1" applyAlignment="1">
      <alignment horizontal="left" vertical="center" wrapText="1"/>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5" xfId="0" applyFont="1" applyBorder="1" applyAlignment="1">
      <alignment horizontal="center" vertical="center" wrapText="1"/>
    </xf>
    <xf numFmtId="0" fontId="7" fillId="0" borderId="4" xfId="0" applyFont="1" applyBorder="1" applyAlignment="1">
      <alignment vertical="center" wrapText="1"/>
    </xf>
    <xf numFmtId="0" fontId="7" fillId="0" borderId="10" xfId="0" applyFont="1" applyBorder="1" applyAlignment="1">
      <alignment horizontal="left" vertical="center" wrapText="1"/>
    </xf>
    <xf numFmtId="0" fontId="10" fillId="0" borderId="4" xfId="0" applyFont="1" applyBorder="1" applyAlignment="1">
      <alignment horizontal="left" vertical="center" wrapText="1"/>
    </xf>
    <xf numFmtId="0" fontId="10" fillId="0" borderId="1" xfId="0" applyFont="1" applyBorder="1" applyAlignment="1">
      <alignment vertical="center" wrapText="1"/>
    </xf>
    <xf numFmtId="0" fontId="10" fillId="0" borderId="3" xfId="0" applyFont="1" applyBorder="1" applyAlignment="1">
      <alignment horizontal="center" vertical="center" wrapText="1"/>
    </xf>
    <xf numFmtId="0" fontId="11" fillId="0" borderId="4" xfId="0" applyFont="1" applyBorder="1" applyAlignment="1">
      <alignment horizontal="left" vertical="center" wrapText="1"/>
    </xf>
    <xf numFmtId="176" fontId="11" fillId="0" borderId="4" xfId="0" applyNumberFormat="1" applyFont="1" applyBorder="1" applyAlignment="1">
      <alignment horizontal="left" vertical="center" wrapText="1"/>
    </xf>
    <xf numFmtId="43" fontId="10" fillId="0" borderId="4" xfId="8" applyFont="1" applyFill="1" applyBorder="1" applyAlignment="1">
      <alignment horizontal="center" vertical="center" wrapText="1"/>
    </xf>
    <xf numFmtId="43" fontId="7" fillId="0" borderId="4" xfId="8" applyFont="1" applyFill="1" applyBorder="1" applyAlignment="1">
      <alignment horizontal="center" vertical="center" wrapText="1"/>
    </xf>
    <xf numFmtId="43" fontId="10" fillId="0" borderId="4" xfId="8" applyFont="1" applyFill="1" applyBorder="1" applyAlignment="1">
      <alignment horizontal="left" vertical="center" wrapText="1"/>
    </xf>
    <xf numFmtId="43" fontId="10" fillId="0" borderId="4" xfId="0" applyNumberFormat="1" applyFont="1" applyBorder="1" applyAlignment="1">
      <alignment horizontal="center" vertical="center" wrapText="1"/>
    </xf>
    <xf numFmtId="43" fontId="10" fillId="0" borderId="4" xfId="0" applyNumberFormat="1" applyFont="1" applyBorder="1" applyAlignment="1">
      <alignment horizontal="left" vertical="center" wrapText="1"/>
    </xf>
    <xf numFmtId="43" fontId="10" fillId="0" borderId="1" xfId="0" applyNumberFormat="1" applyFont="1" applyBorder="1" applyAlignment="1">
      <alignment horizontal="center" vertical="center" wrapText="1"/>
    </xf>
    <xf numFmtId="43" fontId="5" fillId="0" borderId="4" xfId="0" applyNumberFormat="1" applyFont="1" applyBorder="1" applyAlignment="1">
      <alignment horizontal="center" vertical="center" wrapText="1"/>
    </xf>
    <xf numFmtId="43" fontId="8" fillId="0" borderId="0" xfId="8" applyFont="1" applyFill="1">
      <alignment vertical="center"/>
    </xf>
    <xf numFmtId="43" fontId="9" fillId="0" borderId="0" xfId="8" applyFont="1" applyFill="1" applyAlignment="1">
      <alignment horizontal="center" vertical="center" wrapText="1"/>
    </xf>
    <xf numFmtId="43" fontId="9" fillId="0" borderId="4" xfId="8" applyFont="1" applyFill="1" applyBorder="1" applyAlignment="1">
      <alignment horizontal="center" vertical="center" wrapText="1"/>
    </xf>
    <xf numFmtId="43" fontId="10" fillId="0" borderId="7" xfId="8" applyFont="1" applyFill="1" applyBorder="1" applyAlignment="1">
      <alignment horizontal="center" vertical="center" wrapText="1"/>
    </xf>
    <xf numFmtId="43" fontId="16" fillId="0" borderId="4" xfId="0" applyNumberFormat="1" applyFont="1" applyBorder="1" applyAlignment="1">
      <alignment horizontal="center" vertical="center" wrapText="1"/>
    </xf>
    <xf numFmtId="43" fontId="10" fillId="0" borderId="7" xfId="8" applyFont="1" applyFill="1" applyBorder="1" applyAlignment="1">
      <alignment horizontal="left" vertical="center" wrapText="1"/>
    </xf>
    <xf numFmtId="0" fontId="10" fillId="0" borderId="7" xfId="0" applyFont="1" applyBorder="1" applyAlignment="1">
      <alignment horizontal="left" vertical="center" wrapText="1"/>
    </xf>
    <xf numFmtId="43" fontId="10" fillId="0" borderId="1" xfId="8" applyFont="1" applyFill="1" applyBorder="1" applyAlignment="1">
      <alignment horizontal="center" vertical="center" wrapText="1"/>
    </xf>
    <xf numFmtId="43" fontId="7" fillId="0" borderId="7" xfId="8" applyFont="1" applyFill="1" applyBorder="1" applyAlignment="1">
      <alignment horizontal="center" vertical="center" wrapText="1"/>
    </xf>
    <xf numFmtId="0" fontId="7" fillId="0" borderId="7"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5" xfId="0" applyFont="1" applyBorder="1" applyAlignment="1">
      <alignment horizontal="center" vertical="center"/>
    </xf>
    <xf numFmtId="0" fontId="7" fillId="0" borderId="4" xfId="0" applyFont="1" applyBorder="1">
      <alignment vertical="center"/>
    </xf>
    <xf numFmtId="43" fontId="11" fillId="0" borderId="4" xfId="8"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7" fillId="0" borderId="4" xfId="0" applyFont="1" applyBorder="1" applyAlignment="1">
      <alignment horizontal="left" vertical="center"/>
    </xf>
    <xf numFmtId="0" fontId="0" fillId="0" borderId="0" xfId="0" applyFont="1" applyAlignment="1">
      <alignment horizontal="left" vertical="center" wrapText="1"/>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xf numFmtId="0" fontId="18" fillId="0" borderId="4" xfId="0" applyFont="1" applyBorder="1" applyAlignment="1">
      <alignment horizontal="center" vertical="center" wrapText="1"/>
    </xf>
    <xf numFmtId="43" fontId="18" fillId="0" borderId="4" xfId="8" applyFont="1" applyFill="1" applyBorder="1" applyAlignment="1">
      <alignment horizontal="center" vertical="center" wrapText="1"/>
    </xf>
    <xf numFmtId="0" fontId="19" fillId="0" borderId="4" xfId="0" applyFont="1" applyBorder="1" applyAlignment="1">
      <alignment horizontal="center" vertical="center" wrapText="1"/>
    </xf>
    <xf numFmtId="43" fontId="1" fillId="0" borderId="4"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11" fillId="0" borderId="0" xfId="0" applyFont="1" applyAlignment="1">
      <alignment horizontal="left" vertical="center" wrapText="1"/>
    </xf>
    <xf numFmtId="0" fontId="0" fillId="0" borderId="0" xfId="0" applyAlignment="1">
      <alignment horizontal="center" vertical="center"/>
    </xf>
    <xf numFmtId="0" fontId="20" fillId="0" borderId="4" xfId="0" applyFont="1" applyBorder="1" applyAlignment="1">
      <alignment horizontal="left" vertical="center" wrapText="1"/>
    </xf>
    <xf numFmtId="0" fontId="2" fillId="0" borderId="0" xfId="0" applyFont="1" applyAlignment="1">
      <alignment horizontal="center" vertical="center" wrapText="1"/>
    </xf>
    <xf numFmtId="0" fontId="8" fillId="0" borderId="0" xfId="0" applyFont="1" applyAlignment="1">
      <alignment horizontal="left" vertical="center"/>
    </xf>
    <xf numFmtId="0" fontId="9" fillId="0" borderId="0" xfId="0" applyFont="1" applyAlignment="1">
      <alignment horizontal="left" vertical="center" wrapText="1"/>
    </xf>
    <xf numFmtId="177" fontId="7" fillId="0" borderId="4" xfId="8" applyNumberFormat="1" applyFont="1" applyFill="1" applyBorder="1" applyAlignment="1">
      <alignment horizontal="left" vertical="center" wrapText="1"/>
    </xf>
    <xf numFmtId="43" fontId="7" fillId="0" borderId="1" xfId="8" applyFont="1" applyFill="1" applyBorder="1" applyAlignment="1">
      <alignment vertical="center" wrapText="1"/>
    </xf>
    <xf numFmtId="4" fontId="7" fillId="0" borderId="4" xfId="0" applyNumberFormat="1" applyFont="1" applyBorder="1" applyAlignment="1">
      <alignment horizontal="center" vertical="center" wrapText="1"/>
    </xf>
    <xf numFmtId="0" fontId="0" fillId="0" borderId="4" xfId="0" applyFont="1" applyBorder="1">
      <alignment vertical="center"/>
    </xf>
    <xf numFmtId="2" fontId="7" fillId="0" borderId="4" xfId="0" applyNumberFormat="1" applyFont="1" applyBorder="1" applyAlignment="1">
      <alignment horizontal="center" vertical="center" wrapText="1"/>
    </xf>
    <xf numFmtId="43" fontId="7" fillId="0" borderId="4" xfId="0" applyNumberFormat="1" applyFont="1" applyBorder="1" applyAlignment="1">
      <alignment horizontal="center" vertical="center" wrapText="1"/>
    </xf>
    <xf numFmtId="43" fontId="7" fillId="0" borderId="0" xfId="0" applyNumberFormat="1" applyFont="1" applyAlignment="1">
      <alignment horizontal="center" vertical="center" wrapText="1"/>
    </xf>
    <xf numFmtId="10" fontId="0" fillId="0" borderId="0" xfId="11" applyNumberFormat="1" applyFont="1" applyAlignment="1">
      <alignment horizontal="left" vertical="center"/>
    </xf>
    <xf numFmtId="43" fontId="21" fillId="0" borderId="8" xfId="8" applyFont="1" applyFill="1" applyBorder="1" applyAlignment="1">
      <alignment vertical="center" wrapText="1"/>
    </xf>
    <xf numFmtId="43" fontId="21" fillId="0" borderId="10" xfId="8" applyFont="1" applyFill="1" applyBorder="1" applyAlignment="1">
      <alignment vertical="center" wrapText="1"/>
    </xf>
    <xf numFmtId="0" fontId="0" fillId="0" borderId="0" xfId="0" applyAlignment="1">
      <alignmen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vertical="center"/>
    </xf>
    <xf numFmtId="0" fontId="5" fillId="0" borderId="2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10"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6" fillId="0" borderId="0" xfId="0" applyFont="1" applyAlignment="1">
      <alignment horizontal="left" vertical="center" wrapText="1"/>
    </xf>
    <xf numFmtId="0" fontId="23" fillId="0" borderId="0" xfId="0" applyFont="1">
      <alignment vertical="center"/>
    </xf>
    <xf numFmtId="0" fontId="5" fillId="0" borderId="0" xfId="0" applyFont="1">
      <alignment vertical="center"/>
    </xf>
    <xf numFmtId="0" fontId="24"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3" xfId="0" applyFont="1" applyBorder="1" applyAlignment="1">
      <alignment horizontal="center" vertical="center" wrapText="1"/>
    </xf>
    <xf numFmtId="0" fontId="25" fillId="0" borderId="3" xfId="0" applyFont="1" applyBorder="1" applyAlignment="1">
      <alignment horizontal="center" vertical="center" wrapText="1"/>
    </xf>
    <xf numFmtId="0" fontId="24" fillId="0" borderId="5" xfId="0" applyFont="1" applyBorder="1" applyAlignment="1">
      <alignment horizontal="center" vertical="center" wrapText="1"/>
    </xf>
    <xf numFmtId="0" fontId="25" fillId="0" borderId="5" xfId="0" applyFont="1" applyBorder="1" applyAlignment="1">
      <alignment horizontal="center" vertical="center" wrapText="1"/>
    </xf>
    <xf numFmtId="43" fontId="2" fillId="0" borderId="0" xfId="0" applyNumberFormat="1" applyFont="1" applyAlignment="1">
      <alignment horizontal="left" vertical="center" wrapText="1"/>
    </xf>
    <xf numFmtId="0" fontId="26" fillId="0" borderId="0" xfId="0" applyFont="1" applyAlignment="1">
      <alignment horizontal="left" vertical="center" wrapText="1"/>
    </xf>
    <xf numFmtId="0" fontId="25" fillId="0" borderId="30"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4" xfId="0" applyFont="1" applyBorder="1" applyAlignment="1">
      <alignment horizontal="center" vertical="center" wrapText="1"/>
    </xf>
    <xf numFmtId="178" fontId="5" fillId="0" borderId="4" xfId="0" applyNumberFormat="1" applyFont="1" applyBorder="1" applyAlignment="1">
      <alignment horizontal="center" vertical="center" wrapText="1"/>
    </xf>
    <xf numFmtId="4" fontId="5" fillId="0" borderId="4" xfId="0" applyNumberFormat="1" applyFont="1" applyBorder="1" applyAlignment="1">
      <alignment horizontal="center" vertical="center" wrapText="1"/>
    </xf>
    <xf numFmtId="2" fontId="5" fillId="0" borderId="4" xfId="0"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千位分隔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18.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16"/>
  <sheetViews>
    <sheetView zoomScale="85" zoomScaleNormal="85" workbookViewId="0">
      <selection activeCell="I20" sqref="I20"/>
    </sheetView>
  </sheetViews>
  <sheetFormatPr defaultColWidth="9" defaultRowHeight="13.5"/>
  <cols>
    <col min="1" max="1" width="5" customWidth="1"/>
    <col min="2" max="2" width="8" customWidth="1"/>
    <col min="3" max="3" width="15.25" customWidth="1"/>
    <col min="4" max="4" width="12.125" customWidth="1"/>
    <col min="5" max="7" width="11.625" customWidth="1"/>
    <col min="8" max="8" width="11.5" customWidth="1"/>
    <col min="9" max="9" width="9" customWidth="1"/>
    <col min="10" max="10" width="11.625" customWidth="1"/>
    <col min="11" max="11" width="8.5" customWidth="1"/>
    <col min="12" max="12" width="9.5" customWidth="1"/>
    <col min="13" max="13" width="7.5" customWidth="1"/>
    <col min="14" max="15" width="6.5" customWidth="1"/>
    <col min="16" max="16" width="9.5" customWidth="1"/>
    <col min="17" max="17" width="7.5" customWidth="1"/>
    <col min="18" max="29" width="6.5" customWidth="1"/>
    <col min="30" max="30" width="11.625" customWidth="1"/>
    <col min="31" max="31" width="5.625" customWidth="1"/>
    <col min="32" max="35" width="6.5" customWidth="1"/>
  </cols>
  <sheetData>
    <row r="1" ht="18.75" spans="1:11">
      <c r="A1" s="2" t="s">
        <v>0</v>
      </c>
      <c r="B1" s="2"/>
      <c r="C1" s="2"/>
      <c r="D1" s="2"/>
      <c r="E1" s="2"/>
      <c r="F1" s="2"/>
      <c r="G1" s="2"/>
      <c r="H1" s="2"/>
      <c r="I1" s="177"/>
      <c r="J1" s="178"/>
      <c r="K1" s="178"/>
    </row>
    <row r="2" ht="28.15" customHeight="1" spans="1:35">
      <c r="A2" s="24" t="s">
        <v>1</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row>
    <row r="3" s="166" customFormat="1" ht="30" customHeight="1" spans="1:35">
      <c r="A3" s="168" t="s">
        <v>2</v>
      </c>
      <c r="B3" s="168" t="s">
        <v>3</v>
      </c>
      <c r="C3" s="169" t="s">
        <v>4</v>
      </c>
      <c r="D3" s="170" t="s">
        <v>5</v>
      </c>
      <c r="E3" s="171"/>
      <c r="F3" s="171"/>
      <c r="G3" s="171"/>
      <c r="H3" s="172"/>
      <c r="I3" s="170" t="s">
        <v>6</v>
      </c>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2"/>
    </row>
    <row r="4" s="166" customFormat="1" ht="30" customHeight="1" spans="1:35">
      <c r="A4" s="173"/>
      <c r="B4" s="173"/>
      <c r="C4" s="174"/>
      <c r="D4" s="174" t="s">
        <v>7</v>
      </c>
      <c r="E4" s="174" t="s">
        <v>8</v>
      </c>
      <c r="F4" s="174" t="s">
        <v>9</v>
      </c>
      <c r="G4" s="174" t="s">
        <v>10</v>
      </c>
      <c r="H4" s="174" t="s">
        <v>11</v>
      </c>
      <c r="I4" s="174" t="s">
        <v>12</v>
      </c>
      <c r="J4" s="179" t="s">
        <v>13</v>
      </c>
      <c r="K4" s="180"/>
      <c r="L4" s="179" t="s">
        <v>14</v>
      </c>
      <c r="M4" s="180"/>
      <c r="N4" s="179" t="s">
        <v>15</v>
      </c>
      <c r="O4" s="180"/>
      <c r="P4" s="179" t="s">
        <v>16</v>
      </c>
      <c r="Q4" s="180"/>
      <c r="R4" s="179" t="s">
        <v>17</v>
      </c>
      <c r="S4" s="180"/>
      <c r="T4" s="179" t="s">
        <v>18</v>
      </c>
      <c r="U4" s="180"/>
      <c r="V4" s="179" t="s">
        <v>19</v>
      </c>
      <c r="W4" s="180"/>
      <c r="X4" s="179" t="s">
        <v>20</v>
      </c>
      <c r="Y4" s="180"/>
      <c r="Z4" s="179" t="s">
        <v>21</v>
      </c>
      <c r="AA4" s="180"/>
      <c r="AB4" s="179" t="s">
        <v>22</v>
      </c>
      <c r="AC4" s="180"/>
      <c r="AD4" s="179" t="s">
        <v>23</v>
      </c>
      <c r="AE4" s="180"/>
      <c r="AF4" s="179" t="s">
        <v>24</v>
      </c>
      <c r="AG4" s="180"/>
      <c r="AH4" s="179" t="s">
        <v>25</v>
      </c>
      <c r="AI4" s="180"/>
    </row>
    <row r="5" s="166" customFormat="1" ht="30" customHeight="1" spans="1:35">
      <c r="A5" s="175"/>
      <c r="B5" s="175"/>
      <c r="C5" s="176"/>
      <c r="D5" s="175"/>
      <c r="E5" s="176"/>
      <c r="F5" s="176"/>
      <c r="G5" s="176"/>
      <c r="H5" s="176"/>
      <c r="I5" s="175"/>
      <c r="J5" s="181" t="s">
        <v>26</v>
      </c>
      <c r="K5" s="181" t="s">
        <v>27</v>
      </c>
      <c r="L5" s="181" t="s">
        <v>26</v>
      </c>
      <c r="M5" s="181" t="s">
        <v>27</v>
      </c>
      <c r="N5" s="181" t="s">
        <v>26</v>
      </c>
      <c r="O5" s="181" t="s">
        <v>27</v>
      </c>
      <c r="P5" s="181" t="s">
        <v>26</v>
      </c>
      <c r="Q5" s="181" t="s">
        <v>27</v>
      </c>
      <c r="R5" s="181" t="s">
        <v>26</v>
      </c>
      <c r="S5" s="181" t="s">
        <v>27</v>
      </c>
      <c r="T5" s="181" t="s">
        <v>26</v>
      </c>
      <c r="U5" s="181" t="s">
        <v>27</v>
      </c>
      <c r="V5" s="181" t="s">
        <v>26</v>
      </c>
      <c r="W5" s="181" t="s">
        <v>27</v>
      </c>
      <c r="X5" s="181" t="s">
        <v>26</v>
      </c>
      <c r="Y5" s="181" t="s">
        <v>27</v>
      </c>
      <c r="Z5" s="181" t="s">
        <v>26</v>
      </c>
      <c r="AA5" s="181" t="s">
        <v>27</v>
      </c>
      <c r="AB5" s="181" t="s">
        <v>26</v>
      </c>
      <c r="AC5" s="181" t="s">
        <v>27</v>
      </c>
      <c r="AD5" s="181" t="s">
        <v>26</v>
      </c>
      <c r="AE5" s="181" t="s">
        <v>27</v>
      </c>
      <c r="AF5" s="181" t="s">
        <v>26</v>
      </c>
      <c r="AG5" s="181" t="s">
        <v>27</v>
      </c>
      <c r="AH5" s="181" t="s">
        <v>26</v>
      </c>
      <c r="AI5" s="181" t="s">
        <v>27</v>
      </c>
    </row>
    <row r="6" s="167" customFormat="1" ht="30" customHeight="1" spans="1:35">
      <c r="A6" s="13">
        <v>1</v>
      </c>
      <c r="B6" s="84" t="s">
        <v>28</v>
      </c>
      <c r="C6" s="9" t="s">
        <v>29</v>
      </c>
      <c r="D6" s="12">
        <f>E6+F6+G6+H6</f>
        <v>4969</v>
      </c>
      <c r="E6" s="12">
        <f>SUM(E7:E11)</f>
        <v>2582</v>
      </c>
      <c r="F6" s="12">
        <f t="shared" ref="F6:H6" si="0">SUM(F7:F11)</f>
        <v>947</v>
      </c>
      <c r="G6" s="12">
        <f t="shared" si="0"/>
        <v>1440</v>
      </c>
      <c r="H6" s="12">
        <f t="shared" si="0"/>
        <v>0</v>
      </c>
      <c r="I6" s="9">
        <f>K6+M6+O6+Q6+S6+U6+W6+Y6+AA6+AC6+AE6+AG6+AI6</f>
        <v>18</v>
      </c>
      <c r="J6" s="100">
        <v>3535.888518</v>
      </c>
      <c r="K6" s="9">
        <v>9</v>
      </c>
      <c r="L6" s="100">
        <v>0</v>
      </c>
      <c r="M6" s="182">
        <v>0</v>
      </c>
      <c r="N6" s="100">
        <v>0</v>
      </c>
      <c r="O6" s="100">
        <v>0</v>
      </c>
      <c r="P6" s="100">
        <v>194.7332</v>
      </c>
      <c r="Q6" s="9">
        <v>1</v>
      </c>
      <c r="R6" s="100">
        <v>0</v>
      </c>
      <c r="S6" s="100">
        <v>0</v>
      </c>
      <c r="T6" s="100">
        <v>0</v>
      </c>
      <c r="U6" s="100">
        <v>0</v>
      </c>
      <c r="V6" s="100">
        <v>0</v>
      </c>
      <c r="W6" s="100">
        <v>0</v>
      </c>
      <c r="X6" s="100">
        <v>0</v>
      </c>
      <c r="Y6" s="100">
        <v>0</v>
      </c>
      <c r="Z6" s="100">
        <v>0</v>
      </c>
      <c r="AA6" s="100">
        <v>0</v>
      </c>
      <c r="AB6" s="100">
        <v>0</v>
      </c>
      <c r="AC6" s="100">
        <v>0</v>
      </c>
      <c r="AD6" s="100">
        <v>1238.378282</v>
      </c>
      <c r="AE6" s="9">
        <v>8</v>
      </c>
      <c r="AF6" s="100">
        <v>0</v>
      </c>
      <c r="AG6" s="100">
        <v>0</v>
      </c>
      <c r="AH6" s="100">
        <v>0</v>
      </c>
      <c r="AI6" s="100">
        <v>0</v>
      </c>
    </row>
    <row r="7" s="78" customFormat="1" ht="30" customHeight="1" spans="1:35">
      <c r="A7" s="13">
        <v>2</v>
      </c>
      <c r="B7" s="84"/>
      <c r="C7" s="13" t="s">
        <v>30</v>
      </c>
      <c r="D7" s="12">
        <f t="shared" ref="D7:D12" si="1">E7+F7+G7+H7</f>
        <v>684</v>
      </c>
      <c r="E7" s="14">
        <v>684</v>
      </c>
      <c r="F7" s="14"/>
      <c r="G7" s="14"/>
      <c r="H7" s="14">
        <v>0</v>
      </c>
      <c r="I7" s="13"/>
      <c r="J7" s="13"/>
      <c r="L7" s="13"/>
      <c r="M7" s="13"/>
      <c r="N7" s="13"/>
      <c r="O7" s="13"/>
      <c r="P7" s="13"/>
      <c r="Q7" s="13"/>
      <c r="R7" s="13"/>
      <c r="S7" s="13"/>
      <c r="T7" s="13"/>
      <c r="U7" s="13"/>
      <c r="V7" s="13"/>
      <c r="W7" s="13"/>
      <c r="X7" s="13"/>
      <c r="Y7" s="13"/>
      <c r="Z7" s="13"/>
      <c r="AA7" s="13"/>
      <c r="AB7" s="13"/>
      <c r="AC7" s="13"/>
      <c r="AD7" s="13"/>
      <c r="AE7" s="13"/>
      <c r="AF7" s="13"/>
      <c r="AG7" s="13"/>
      <c r="AH7" s="13"/>
      <c r="AI7" s="13"/>
    </row>
    <row r="8" s="78" customFormat="1" ht="30" customHeight="1" spans="1:35">
      <c r="A8" s="13">
        <v>3</v>
      </c>
      <c r="B8" s="84"/>
      <c r="C8" s="13" t="s">
        <v>31</v>
      </c>
      <c r="D8" s="12">
        <f t="shared" si="1"/>
        <v>1100</v>
      </c>
      <c r="E8" s="14">
        <v>1100</v>
      </c>
      <c r="F8" s="14"/>
      <c r="G8" s="14"/>
      <c r="H8" s="14">
        <v>0</v>
      </c>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row>
    <row r="9" s="78" customFormat="1" ht="30" customHeight="1" spans="1:35">
      <c r="A9" s="13">
        <v>4</v>
      </c>
      <c r="B9" s="84"/>
      <c r="C9" s="13" t="s">
        <v>32</v>
      </c>
      <c r="D9" s="12">
        <f t="shared" si="1"/>
        <v>798</v>
      </c>
      <c r="E9" s="14">
        <v>798</v>
      </c>
      <c r="F9" s="14"/>
      <c r="G9" s="14"/>
      <c r="H9" s="14">
        <v>0</v>
      </c>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row>
    <row r="10" s="78" customFormat="1" ht="30" customHeight="1" spans="1:35">
      <c r="A10" s="13">
        <v>5</v>
      </c>
      <c r="B10" s="84"/>
      <c r="C10" s="13" t="s">
        <v>33</v>
      </c>
      <c r="D10" s="12">
        <f t="shared" si="1"/>
        <v>1917</v>
      </c>
      <c r="E10" s="14"/>
      <c r="F10" s="14">
        <v>477</v>
      </c>
      <c r="G10" s="14">
        <v>1440</v>
      </c>
      <c r="H10" s="14">
        <v>0</v>
      </c>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row>
    <row r="11" s="78" customFormat="1" ht="30" customHeight="1" spans="1:35">
      <c r="A11" s="13">
        <v>6</v>
      </c>
      <c r="B11" s="83"/>
      <c r="C11" s="13" t="s">
        <v>34</v>
      </c>
      <c r="D11" s="12">
        <f t="shared" si="1"/>
        <v>470</v>
      </c>
      <c r="E11" s="14"/>
      <c r="F11" s="14">
        <v>470</v>
      </c>
      <c r="G11" s="14"/>
      <c r="H11" s="14">
        <v>0</v>
      </c>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row>
    <row r="12" s="167" customFormat="1" ht="30" customHeight="1" spans="1:35">
      <c r="A12" s="13">
        <v>7</v>
      </c>
      <c r="B12" s="84" t="s">
        <v>35</v>
      </c>
      <c r="C12" s="9" t="s">
        <v>29</v>
      </c>
      <c r="D12" s="12">
        <f t="shared" si="1"/>
        <v>4379</v>
      </c>
      <c r="E12" s="12">
        <f>SUM(E13:E15)</f>
        <v>2453</v>
      </c>
      <c r="F12" s="12">
        <f t="shared" ref="F12:H12" si="2">SUM(F13:F15)</f>
        <v>1926</v>
      </c>
      <c r="G12" s="12">
        <f t="shared" si="2"/>
        <v>0</v>
      </c>
      <c r="H12" s="12">
        <f t="shared" si="2"/>
        <v>0</v>
      </c>
      <c r="I12" s="9">
        <f>K12+M12+O12+Q12+S12+U12+W12+Y12+AA12+AC12+AE12+AG12+AI12</f>
        <v>16</v>
      </c>
      <c r="J12" s="183">
        <v>3030</v>
      </c>
      <c r="K12" s="9">
        <v>7</v>
      </c>
      <c r="L12" s="9">
        <v>0</v>
      </c>
      <c r="M12" s="9">
        <v>0</v>
      </c>
      <c r="N12" s="9"/>
      <c r="O12" s="9"/>
      <c r="P12" s="184">
        <v>297.1</v>
      </c>
      <c r="Q12" s="9">
        <v>1</v>
      </c>
      <c r="R12" s="9"/>
      <c r="S12" s="9"/>
      <c r="T12" s="9"/>
      <c r="U12" s="9"/>
      <c r="V12" s="9"/>
      <c r="W12" s="9"/>
      <c r="X12" s="9"/>
      <c r="Y12" s="9"/>
      <c r="Z12" s="9"/>
      <c r="AA12" s="9"/>
      <c r="AB12" s="9"/>
      <c r="AC12" s="9"/>
      <c r="AD12" s="183">
        <v>1051.9</v>
      </c>
      <c r="AE12" s="9">
        <v>8</v>
      </c>
      <c r="AF12" s="9"/>
      <c r="AG12" s="9"/>
      <c r="AH12" s="9"/>
      <c r="AI12" s="9"/>
    </row>
    <row r="13" s="78" customFormat="1" ht="30" customHeight="1" spans="1:35">
      <c r="A13" s="13">
        <v>8</v>
      </c>
      <c r="B13" s="84"/>
      <c r="C13" s="13" t="s">
        <v>36</v>
      </c>
      <c r="D13" s="14">
        <f t="shared" ref="D13:D15" si="3">E13+F13+G13+H13</f>
        <v>4179</v>
      </c>
      <c r="E13" s="14">
        <v>2398</v>
      </c>
      <c r="F13" s="14">
        <v>1781</v>
      </c>
      <c r="G13" s="14"/>
      <c r="H13" s="14">
        <v>0</v>
      </c>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row>
    <row r="14" s="78" customFormat="1" ht="30" customHeight="1" spans="1:35">
      <c r="A14" s="13">
        <v>9</v>
      </c>
      <c r="B14" s="84"/>
      <c r="C14" s="13" t="s">
        <v>37</v>
      </c>
      <c r="D14" s="14">
        <f t="shared" si="3"/>
        <v>0</v>
      </c>
      <c r="E14" s="14"/>
      <c r="F14" s="14"/>
      <c r="G14" s="14"/>
      <c r="H14" s="14">
        <v>0</v>
      </c>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row>
    <row r="15" s="78" customFormat="1" ht="30" customHeight="1" spans="1:35">
      <c r="A15" s="13">
        <v>10</v>
      </c>
      <c r="B15" s="83"/>
      <c r="C15" s="13" t="s">
        <v>38</v>
      </c>
      <c r="D15" s="14">
        <f t="shared" si="3"/>
        <v>200</v>
      </c>
      <c r="E15" s="14">
        <v>55</v>
      </c>
      <c r="F15" s="14">
        <v>145</v>
      </c>
      <c r="G15" s="14"/>
      <c r="H15" s="14">
        <v>0</v>
      </c>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row>
    <row r="16" s="167" customFormat="1" ht="30" customHeight="1" spans="1:35">
      <c r="A16" s="9"/>
      <c r="B16" s="9"/>
      <c r="C16" s="9" t="s">
        <v>39</v>
      </c>
      <c r="D16" s="100">
        <f t="shared" ref="D16:H16" si="4">D12+D6</f>
        <v>9348</v>
      </c>
      <c r="E16" s="100">
        <f t="shared" si="4"/>
        <v>5035</v>
      </c>
      <c r="F16" s="100">
        <f t="shared" si="4"/>
        <v>2873</v>
      </c>
      <c r="G16" s="100">
        <f t="shared" si="4"/>
        <v>1440</v>
      </c>
      <c r="H16" s="100">
        <f t="shared" si="4"/>
        <v>0</v>
      </c>
      <c r="I16" s="9">
        <f t="shared" ref="I16:AI16" si="5">I12+I6</f>
        <v>34</v>
      </c>
      <c r="J16" s="100">
        <f t="shared" si="5"/>
        <v>6565.888518</v>
      </c>
      <c r="K16" s="9">
        <f t="shared" si="5"/>
        <v>16</v>
      </c>
      <c r="L16" s="182">
        <f t="shared" si="5"/>
        <v>0</v>
      </c>
      <c r="M16" s="182">
        <f t="shared" si="5"/>
        <v>0</v>
      </c>
      <c r="N16" s="182">
        <f t="shared" si="5"/>
        <v>0</v>
      </c>
      <c r="O16" s="182">
        <f t="shared" si="5"/>
        <v>0</v>
      </c>
      <c r="P16" s="100">
        <f t="shared" si="5"/>
        <v>491.8332</v>
      </c>
      <c r="Q16" s="9">
        <f t="shared" si="5"/>
        <v>2</v>
      </c>
      <c r="R16" s="182">
        <f t="shared" si="5"/>
        <v>0</v>
      </c>
      <c r="S16" s="182">
        <f t="shared" si="5"/>
        <v>0</v>
      </c>
      <c r="T16" s="182">
        <f t="shared" si="5"/>
        <v>0</v>
      </c>
      <c r="U16" s="182">
        <f t="shared" si="5"/>
        <v>0</v>
      </c>
      <c r="V16" s="182">
        <f t="shared" si="5"/>
        <v>0</v>
      </c>
      <c r="W16" s="182">
        <f t="shared" si="5"/>
        <v>0</v>
      </c>
      <c r="X16" s="182">
        <f t="shared" si="5"/>
        <v>0</v>
      </c>
      <c r="Y16" s="182">
        <f t="shared" si="5"/>
        <v>0</v>
      </c>
      <c r="Z16" s="182">
        <f t="shared" si="5"/>
        <v>0</v>
      </c>
      <c r="AA16" s="182">
        <f t="shared" si="5"/>
        <v>0</v>
      </c>
      <c r="AB16" s="182">
        <f t="shared" si="5"/>
        <v>0</v>
      </c>
      <c r="AC16" s="182">
        <f t="shared" si="5"/>
        <v>0</v>
      </c>
      <c r="AD16" s="100">
        <f t="shared" si="5"/>
        <v>2290.278282</v>
      </c>
      <c r="AE16" s="9">
        <f t="shared" si="5"/>
        <v>16</v>
      </c>
      <c r="AF16" s="182">
        <f t="shared" si="5"/>
        <v>0</v>
      </c>
      <c r="AG16" s="182">
        <f t="shared" si="5"/>
        <v>0</v>
      </c>
      <c r="AH16" s="182">
        <f t="shared" si="5"/>
        <v>0</v>
      </c>
      <c r="AI16" s="182">
        <f t="shared" si="5"/>
        <v>0</v>
      </c>
    </row>
  </sheetData>
  <mergeCells count="28">
    <mergeCell ref="A1:H1"/>
    <mergeCell ref="A2:AI2"/>
    <mergeCell ref="D3:H3"/>
    <mergeCell ref="I3:AI3"/>
    <mergeCell ref="J4:K4"/>
    <mergeCell ref="L4:M4"/>
    <mergeCell ref="N4:O4"/>
    <mergeCell ref="P4:Q4"/>
    <mergeCell ref="R4:S4"/>
    <mergeCell ref="T4:U4"/>
    <mergeCell ref="V4:W4"/>
    <mergeCell ref="X4:Y4"/>
    <mergeCell ref="Z4:AA4"/>
    <mergeCell ref="AB4:AC4"/>
    <mergeCell ref="AD4:AE4"/>
    <mergeCell ref="AF4:AG4"/>
    <mergeCell ref="AH4:AI4"/>
    <mergeCell ref="A3:A5"/>
    <mergeCell ref="B3:B5"/>
    <mergeCell ref="B6:B11"/>
    <mergeCell ref="B12:B15"/>
    <mergeCell ref="C3:C5"/>
    <mergeCell ref="D4:D5"/>
    <mergeCell ref="E4:E5"/>
    <mergeCell ref="F4:F5"/>
    <mergeCell ref="G4:G5"/>
    <mergeCell ref="H4:H5"/>
    <mergeCell ref="I4:I5"/>
  </mergeCells>
  <pageMargins left="0.707638888888889" right="0.707638888888889" top="0.747916666666667" bottom="0.747916666666667" header="0.313888888888889" footer="0.313888888888889"/>
  <pageSetup paperSize="9" scale="48"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F31" sqref="F31"/>
    </sheetView>
  </sheetViews>
  <sheetFormatPr defaultColWidth="9" defaultRowHeight="13.5"/>
  <cols>
    <col min="2" max="2" width="18.875" customWidth="1"/>
    <col min="6" max="6" width="15.625" customWidth="1"/>
    <col min="7" max="7" width="22.25" customWidth="1"/>
    <col min="8" max="8" width="13.25" customWidth="1"/>
    <col min="9" max="11" width="10.25" customWidth="1"/>
    <col min="12" max="12" width="11.25" customWidth="1"/>
    <col min="13" max="15" width="10.25" customWidth="1"/>
    <col min="16" max="16" width="13.25" customWidth="1"/>
  </cols>
  <sheetData>
    <row r="1" spans="1:19">
      <c r="A1" s="6" t="s">
        <v>2</v>
      </c>
      <c r="B1" s="6" t="s">
        <v>43</v>
      </c>
      <c r="C1" s="6" t="s">
        <v>44</v>
      </c>
      <c r="D1" s="6" t="s">
        <v>45</v>
      </c>
      <c r="E1" s="6" t="s">
        <v>101</v>
      </c>
      <c r="F1" s="6" t="s">
        <v>46</v>
      </c>
      <c r="G1" s="6" t="s">
        <v>102</v>
      </c>
      <c r="H1" s="7" t="s">
        <v>47</v>
      </c>
      <c r="I1" s="16"/>
      <c r="J1" s="16"/>
      <c r="K1" s="16"/>
      <c r="L1" s="7" t="s">
        <v>47</v>
      </c>
      <c r="M1" s="16"/>
      <c r="N1" s="16"/>
      <c r="O1" s="16"/>
      <c r="P1" s="7" t="s">
        <v>47</v>
      </c>
      <c r="Q1" s="16"/>
      <c r="R1" s="16"/>
      <c r="S1" s="16"/>
    </row>
    <row r="2" spans="1:19">
      <c r="A2" s="8"/>
      <c r="B2" s="8"/>
      <c r="C2" s="8"/>
      <c r="D2" s="8"/>
      <c r="E2" s="8"/>
      <c r="F2" s="8"/>
      <c r="G2" s="8"/>
      <c r="H2" s="9" t="s">
        <v>29</v>
      </c>
      <c r="I2" s="17" t="s">
        <v>55</v>
      </c>
      <c r="J2" s="16"/>
      <c r="K2" s="16"/>
      <c r="L2" s="9" t="s">
        <v>29</v>
      </c>
      <c r="M2" s="17" t="s">
        <v>55</v>
      </c>
      <c r="N2" s="16"/>
      <c r="O2" s="16"/>
      <c r="P2" s="9" t="s">
        <v>29</v>
      </c>
      <c r="Q2" s="17" t="s">
        <v>55</v>
      </c>
      <c r="R2" s="16"/>
      <c r="S2" s="16"/>
    </row>
    <row r="3" spans="1:19">
      <c r="A3" s="8"/>
      <c r="B3" s="8"/>
      <c r="C3" s="8"/>
      <c r="D3" s="8"/>
      <c r="E3" s="8"/>
      <c r="F3" s="8"/>
      <c r="G3" s="8"/>
      <c r="H3" s="10"/>
      <c r="I3" s="9" t="s">
        <v>103</v>
      </c>
      <c r="J3" s="10"/>
      <c r="K3" s="10"/>
      <c r="L3" s="10"/>
      <c r="M3" s="9" t="s">
        <v>103</v>
      </c>
      <c r="N3" s="10"/>
      <c r="O3" s="10"/>
      <c r="P3" s="10"/>
      <c r="Q3" s="9" t="s">
        <v>103</v>
      </c>
      <c r="R3" s="10"/>
      <c r="S3" s="10"/>
    </row>
    <row r="4" spans="1:19">
      <c r="A4" s="11"/>
      <c r="B4" s="11"/>
      <c r="C4" s="11"/>
      <c r="D4" s="11"/>
      <c r="E4" s="11"/>
      <c r="F4" s="11"/>
      <c r="G4" s="11"/>
      <c r="H4" s="10"/>
      <c r="I4" s="9" t="s">
        <v>8</v>
      </c>
      <c r="J4" s="9" t="s">
        <v>9</v>
      </c>
      <c r="K4" s="9" t="s">
        <v>10</v>
      </c>
      <c r="L4" s="10"/>
      <c r="M4" s="9" t="s">
        <v>8</v>
      </c>
      <c r="N4" s="9" t="s">
        <v>9</v>
      </c>
      <c r="O4" s="9" t="s">
        <v>10</v>
      </c>
      <c r="P4" s="10"/>
      <c r="Q4" s="9" t="s">
        <v>8</v>
      </c>
      <c r="R4" s="9" t="s">
        <v>9</v>
      </c>
      <c r="S4" s="9" t="s">
        <v>10</v>
      </c>
    </row>
    <row r="5" spans="1:19">
      <c r="A5" s="11"/>
      <c r="B5" s="11"/>
      <c r="C5" s="11"/>
      <c r="D5" s="11"/>
      <c r="E5" s="11"/>
      <c r="F5" s="11"/>
      <c r="G5" s="11"/>
      <c r="H5" s="124">
        <f>I5+J5+K5</f>
        <v>1044</v>
      </c>
      <c r="I5" s="100">
        <f t="shared" ref="I5:K5" si="0">I6+I7+I8+I9+I10+I11</f>
        <v>932</v>
      </c>
      <c r="J5" s="100">
        <f t="shared" si="0"/>
        <v>112</v>
      </c>
      <c r="K5" s="100">
        <f t="shared" si="0"/>
        <v>0</v>
      </c>
      <c r="L5" s="124">
        <f>M5+N5+O5</f>
        <v>0</v>
      </c>
      <c r="M5" s="100">
        <f t="shared" ref="M5:O5" si="1">M6+M7+M8+M9+M10+M11</f>
        <v>0</v>
      </c>
      <c r="N5" s="100">
        <f t="shared" si="1"/>
        <v>0</v>
      </c>
      <c r="O5" s="100">
        <f t="shared" si="1"/>
        <v>0</v>
      </c>
      <c r="P5" s="124">
        <f>Q5+R5+S5</f>
        <v>1044</v>
      </c>
      <c r="Q5" s="100">
        <f t="shared" ref="Q5:S5" si="2">Q6+Q7+Q8+Q9+Q10+Q11</f>
        <v>932</v>
      </c>
      <c r="R5" s="100">
        <f t="shared" si="2"/>
        <v>112</v>
      </c>
      <c r="S5" s="100">
        <f t="shared" si="2"/>
        <v>0</v>
      </c>
    </row>
    <row r="6" ht="39.75" customHeight="1" spans="1:19">
      <c r="A6" s="13">
        <v>1</v>
      </c>
      <c r="B6" s="13" t="s">
        <v>606</v>
      </c>
      <c r="C6" s="13" t="s">
        <v>107</v>
      </c>
      <c r="D6" s="13"/>
      <c r="E6" s="13"/>
      <c r="F6" s="13" t="s">
        <v>36</v>
      </c>
      <c r="G6" s="13" t="s">
        <v>607</v>
      </c>
      <c r="H6" s="14">
        <f t="shared" ref="H6:H11" si="3">I6+J6+K6</f>
        <v>289.9</v>
      </c>
      <c r="I6" s="14">
        <v>289.9</v>
      </c>
      <c r="J6" s="14"/>
      <c r="K6" s="14"/>
      <c r="L6" s="14">
        <f t="shared" ref="L6:L11" si="4">M6+N6+O6</f>
        <v>-99.48</v>
      </c>
      <c r="M6" s="14">
        <v>-99.48</v>
      </c>
      <c r="N6" s="14"/>
      <c r="O6" s="14"/>
      <c r="P6" s="14">
        <f t="shared" ref="P6:P11" si="5">Q6+R6+S6</f>
        <v>190.42</v>
      </c>
      <c r="Q6" s="14">
        <f>I6+M6</f>
        <v>190.42</v>
      </c>
      <c r="R6" s="14">
        <f t="shared" ref="R6:S6" si="6">J6+N6</f>
        <v>0</v>
      </c>
      <c r="S6" s="14">
        <f t="shared" si="6"/>
        <v>0</v>
      </c>
    </row>
    <row r="7" ht="39.75" customHeight="1" spans="1:19">
      <c r="A7" s="13">
        <v>2</v>
      </c>
      <c r="B7" s="13" t="s">
        <v>608</v>
      </c>
      <c r="C7" s="13" t="s">
        <v>107</v>
      </c>
      <c r="D7" s="13"/>
      <c r="E7" s="13"/>
      <c r="F7" s="13" t="s">
        <v>36</v>
      </c>
      <c r="G7" s="13" t="s">
        <v>688</v>
      </c>
      <c r="H7" s="14">
        <f t="shared" si="3"/>
        <v>190.8</v>
      </c>
      <c r="I7" s="14">
        <v>190.8</v>
      </c>
      <c r="J7" s="14"/>
      <c r="K7" s="14"/>
      <c r="L7" s="14">
        <f t="shared" si="4"/>
        <v>-87</v>
      </c>
      <c r="M7" s="14">
        <v>-87</v>
      </c>
      <c r="N7" s="14"/>
      <c r="O7" s="14"/>
      <c r="P7" s="14">
        <f t="shared" si="5"/>
        <v>103.8</v>
      </c>
      <c r="Q7" s="14">
        <f t="shared" ref="Q7:Q11" si="7">I7+M7</f>
        <v>103.8</v>
      </c>
      <c r="R7" s="14">
        <f t="shared" ref="R7:R11" si="8">J7+N7</f>
        <v>0</v>
      </c>
      <c r="S7" s="14">
        <f t="shared" ref="S7:S11" si="9">K7+O7</f>
        <v>0</v>
      </c>
    </row>
    <row r="8" ht="39.75" customHeight="1" spans="1:19">
      <c r="A8" s="13">
        <v>3</v>
      </c>
      <c r="B8" s="13" t="s">
        <v>609</v>
      </c>
      <c r="C8" s="13" t="s">
        <v>107</v>
      </c>
      <c r="D8" s="13"/>
      <c r="E8" s="13"/>
      <c r="F8" s="13" t="s">
        <v>36</v>
      </c>
      <c r="G8" s="13" t="s">
        <v>688</v>
      </c>
      <c r="H8" s="14">
        <f t="shared" si="3"/>
        <v>345.2</v>
      </c>
      <c r="I8" s="14">
        <v>345.2</v>
      </c>
      <c r="J8" s="14"/>
      <c r="K8" s="14"/>
      <c r="L8" s="14">
        <f t="shared" si="4"/>
        <v>-127.05</v>
      </c>
      <c r="M8" s="14">
        <v>-127.05</v>
      </c>
      <c r="N8" s="14"/>
      <c r="O8" s="14"/>
      <c r="P8" s="14">
        <f t="shared" si="5"/>
        <v>218.15</v>
      </c>
      <c r="Q8" s="14">
        <f t="shared" si="7"/>
        <v>218.15</v>
      </c>
      <c r="R8" s="14">
        <f t="shared" si="8"/>
        <v>0</v>
      </c>
      <c r="S8" s="14">
        <f t="shared" si="9"/>
        <v>0</v>
      </c>
    </row>
    <row r="9" ht="49.5" customHeight="1" spans="1:20">
      <c r="A9" s="13">
        <v>4</v>
      </c>
      <c r="B9" s="13" t="s">
        <v>610</v>
      </c>
      <c r="C9" s="13" t="s">
        <v>107</v>
      </c>
      <c r="D9" s="13"/>
      <c r="E9" s="13"/>
      <c r="F9" s="13" t="s">
        <v>679</v>
      </c>
      <c r="G9" s="13" t="s">
        <v>689</v>
      </c>
      <c r="H9" s="14">
        <f t="shared" si="3"/>
        <v>141.1</v>
      </c>
      <c r="I9" s="14">
        <f>91.1+15</f>
        <v>106.1</v>
      </c>
      <c r="J9" s="14">
        <v>35</v>
      </c>
      <c r="K9" s="14"/>
      <c r="L9" s="14">
        <f t="shared" si="4"/>
        <v>313.956417</v>
      </c>
      <c r="M9" s="14">
        <f>99.48+87+127.05</f>
        <v>313.53</v>
      </c>
      <c r="N9" s="14">
        <v>0.426417</v>
      </c>
      <c r="O9" s="14"/>
      <c r="P9" s="14">
        <f t="shared" si="5"/>
        <v>455.056417</v>
      </c>
      <c r="Q9" s="14">
        <f t="shared" si="7"/>
        <v>419.63</v>
      </c>
      <c r="R9" s="14">
        <f t="shared" si="8"/>
        <v>35.426417</v>
      </c>
      <c r="S9" s="14">
        <f t="shared" si="9"/>
        <v>0</v>
      </c>
      <c r="T9" s="18" t="e">
        <f>Q9-#REF!</f>
        <v>#REF!</v>
      </c>
    </row>
    <row r="10" ht="39.75" customHeight="1" spans="1:19">
      <c r="A10" s="13">
        <v>1</v>
      </c>
      <c r="B10" s="13" t="s">
        <v>646</v>
      </c>
      <c r="C10" s="13" t="s">
        <v>107</v>
      </c>
      <c r="D10" s="13"/>
      <c r="E10" s="13"/>
      <c r="F10" s="13" t="s">
        <v>36</v>
      </c>
      <c r="G10" s="13" t="s">
        <v>688</v>
      </c>
      <c r="H10" s="14">
        <f t="shared" si="3"/>
        <v>41</v>
      </c>
      <c r="I10" s="14"/>
      <c r="J10" s="14">
        <v>41</v>
      </c>
      <c r="K10" s="14"/>
      <c r="L10" s="14">
        <f t="shared" si="4"/>
        <v>-4.315296</v>
      </c>
      <c r="M10" s="14"/>
      <c r="N10" s="14">
        <f>-3.888879+-0.426417</f>
        <v>-4.315296</v>
      </c>
      <c r="O10" s="14"/>
      <c r="P10" s="14">
        <f t="shared" si="5"/>
        <v>36.684704</v>
      </c>
      <c r="Q10" s="14">
        <f t="shared" si="7"/>
        <v>0</v>
      </c>
      <c r="R10" s="14">
        <f t="shared" si="8"/>
        <v>36.684704</v>
      </c>
      <c r="S10" s="14">
        <f t="shared" si="9"/>
        <v>0</v>
      </c>
    </row>
    <row r="11" ht="39.75" customHeight="1" spans="1:19">
      <c r="A11" s="13">
        <v>2</v>
      </c>
      <c r="B11" s="13" t="s">
        <v>647</v>
      </c>
      <c r="C11" s="13" t="s">
        <v>107</v>
      </c>
      <c r="D11" s="13"/>
      <c r="E11" s="13"/>
      <c r="F11" s="13" t="s">
        <v>36</v>
      </c>
      <c r="G11" s="13" t="s">
        <v>607</v>
      </c>
      <c r="H11" s="14">
        <f t="shared" si="3"/>
        <v>36</v>
      </c>
      <c r="I11" s="14"/>
      <c r="J11" s="14">
        <v>36</v>
      </c>
      <c r="K11" s="14"/>
      <c r="L11" s="14">
        <f t="shared" si="4"/>
        <v>3.888879</v>
      </c>
      <c r="M11" s="14"/>
      <c r="N11" s="14">
        <v>3.888879</v>
      </c>
      <c r="O11" s="14"/>
      <c r="P11" s="14">
        <f t="shared" si="5"/>
        <v>39.888879</v>
      </c>
      <c r="Q11" s="14">
        <f t="shared" si="7"/>
        <v>0</v>
      </c>
      <c r="R11" s="14">
        <f t="shared" si="8"/>
        <v>39.888879</v>
      </c>
      <c r="S11" s="14">
        <f t="shared" si="9"/>
        <v>0</v>
      </c>
    </row>
  </sheetData>
  <mergeCells count="19">
    <mergeCell ref="H1:K1"/>
    <mergeCell ref="L1:O1"/>
    <mergeCell ref="P1:S1"/>
    <mergeCell ref="I2:K2"/>
    <mergeCell ref="M2:O2"/>
    <mergeCell ref="Q2:S2"/>
    <mergeCell ref="I3:K3"/>
    <mergeCell ref="M3:O3"/>
    <mergeCell ref="Q3:S3"/>
    <mergeCell ref="A1:A4"/>
    <mergeCell ref="B1:B4"/>
    <mergeCell ref="C1:C4"/>
    <mergeCell ref="D1:D4"/>
    <mergeCell ref="E1:E4"/>
    <mergeCell ref="F1:F4"/>
    <mergeCell ref="G1:G4"/>
    <mergeCell ref="H2:H4"/>
    <mergeCell ref="L2:L4"/>
    <mergeCell ref="P2:P4"/>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81"/>
  <sheetViews>
    <sheetView zoomScale="70" zoomScaleNormal="70" topLeftCell="D30" workbookViewId="0">
      <selection activeCell="E40" sqref="E40"/>
    </sheetView>
  </sheetViews>
  <sheetFormatPr defaultColWidth="9" defaultRowHeight="13.5"/>
  <cols>
    <col min="1" max="2" width="9" hidden="1" customWidth="1"/>
    <col min="3" max="3" width="12" hidden="1" customWidth="1"/>
    <col min="4" max="4" width="5.375" customWidth="1"/>
    <col min="5" max="5" width="27.25" customWidth="1"/>
    <col min="6" max="6" width="11.25" customWidth="1"/>
    <col min="7" max="7" width="13.5" customWidth="1"/>
    <col min="8" max="8" width="39.5" customWidth="1"/>
    <col min="9" max="9" width="8.25" customWidth="1"/>
    <col min="10" max="10" width="9.625" customWidth="1"/>
    <col min="11" max="11" width="33" customWidth="1"/>
    <col min="12" max="12" width="10.875" customWidth="1"/>
    <col min="13" max="13" width="19.375" customWidth="1"/>
    <col min="14" max="14" width="15.5" customWidth="1"/>
    <col min="15" max="15" width="14.875" customWidth="1"/>
    <col min="16" max="16" width="12.5" customWidth="1"/>
    <col min="17" max="17" width="11.875" style="80" customWidth="1"/>
    <col min="18" max="18" width="8.25" customWidth="1"/>
    <col min="19" max="19" width="5.125" customWidth="1"/>
    <col min="20" max="20" width="4.875" customWidth="1"/>
    <col min="21" max="21" width="5.125" customWidth="1"/>
    <col min="22" max="22" width="9.625" customWidth="1"/>
    <col min="23" max="23" width="9.375" customWidth="1"/>
    <col min="24" max="24" width="5.125" customWidth="1"/>
    <col min="25" max="25" width="10.25" customWidth="1"/>
    <col min="26" max="26" width="4.5" customWidth="1"/>
    <col min="27" max="27" width="4.625" customWidth="1"/>
    <col min="28" max="28" width="9.5" customWidth="1"/>
    <col min="29" max="29" width="19.125" customWidth="1"/>
    <col min="30" max="30" width="13.25" customWidth="1"/>
  </cols>
  <sheetData>
    <row r="1" ht="18.75" customHeight="1" spans="4:29">
      <c r="D1" s="2" t="s">
        <v>210</v>
      </c>
      <c r="E1" s="2"/>
      <c r="F1" s="2"/>
      <c r="G1" s="2"/>
      <c r="H1" s="33"/>
      <c r="I1" s="2"/>
      <c r="J1" s="2"/>
      <c r="K1" s="33"/>
      <c r="L1" s="33"/>
      <c r="M1" s="33"/>
      <c r="N1" s="33"/>
      <c r="O1" s="33"/>
      <c r="P1" s="33"/>
      <c r="Q1" s="101"/>
      <c r="R1" s="33"/>
      <c r="S1" s="33"/>
      <c r="T1" s="33"/>
      <c r="U1" s="33"/>
      <c r="V1" s="33"/>
      <c r="W1" s="33"/>
      <c r="X1" s="33"/>
      <c r="Y1" s="33"/>
      <c r="Z1" s="33"/>
      <c r="AA1" s="33"/>
      <c r="AB1" s="33"/>
      <c r="AC1" s="33"/>
    </row>
    <row r="2" ht="24" customHeight="1" spans="4:30">
      <c r="D2" s="3" t="s">
        <v>690</v>
      </c>
      <c r="E2" s="3"/>
      <c r="F2" s="3"/>
      <c r="G2" s="3"/>
      <c r="H2" s="3"/>
      <c r="I2" s="3"/>
      <c r="J2" s="3"/>
      <c r="K2" s="3"/>
      <c r="L2" s="3"/>
      <c r="M2" s="3"/>
      <c r="N2" s="3"/>
      <c r="O2" s="3"/>
      <c r="P2" s="3"/>
      <c r="Q2" s="3"/>
      <c r="R2" s="3"/>
      <c r="S2" s="3"/>
      <c r="T2" s="3"/>
      <c r="U2" s="3"/>
      <c r="V2" s="3"/>
      <c r="W2" s="3"/>
      <c r="X2" s="3"/>
      <c r="Y2" s="3"/>
      <c r="Z2" s="3"/>
      <c r="AA2" s="3"/>
      <c r="AB2" s="3"/>
      <c r="AC2" s="3"/>
      <c r="AD2" s="3"/>
    </row>
    <row r="3" ht="24" customHeight="1" spans="4:29">
      <c r="D3" s="4" t="s">
        <v>80</v>
      </c>
      <c r="E3" s="4"/>
      <c r="F3" s="5" t="s">
        <v>81</v>
      </c>
      <c r="G3" s="81"/>
      <c r="H3" s="81"/>
      <c r="I3" s="81"/>
      <c r="J3" s="81"/>
      <c r="K3" s="81"/>
      <c r="L3" s="81"/>
      <c r="M3" s="81"/>
      <c r="N3" s="81"/>
      <c r="O3" s="81"/>
      <c r="P3" s="81"/>
      <c r="Q3" s="102"/>
      <c r="R3" s="81"/>
      <c r="S3" s="81"/>
      <c r="T3" s="81"/>
      <c r="U3" s="81"/>
      <c r="V3" s="5" t="s">
        <v>212</v>
      </c>
      <c r="W3" s="5"/>
      <c r="X3" s="5"/>
      <c r="Y3" s="5"/>
      <c r="Z3" s="5"/>
      <c r="AA3" s="5"/>
      <c r="AB3" s="5"/>
      <c r="AC3" s="5"/>
    </row>
    <row r="4" ht="24" customHeight="1" spans="4:30">
      <c r="D4" s="34" t="s">
        <v>2</v>
      </c>
      <c r="E4" s="34" t="s">
        <v>213</v>
      </c>
      <c r="F4" s="35" t="s">
        <v>214</v>
      </c>
      <c r="G4" s="35" t="s">
        <v>215</v>
      </c>
      <c r="H4" s="34" t="s">
        <v>216</v>
      </c>
      <c r="I4" s="34" t="s">
        <v>217</v>
      </c>
      <c r="J4" s="34"/>
      <c r="K4" s="35" t="s">
        <v>218</v>
      </c>
      <c r="L4" s="34" t="s">
        <v>219</v>
      </c>
      <c r="M4" s="34" t="s">
        <v>220</v>
      </c>
      <c r="N4" s="34" t="s">
        <v>221</v>
      </c>
      <c r="O4" s="34" t="s">
        <v>222</v>
      </c>
      <c r="P4" s="34"/>
      <c r="Q4" s="34"/>
      <c r="R4" s="35" t="s">
        <v>223</v>
      </c>
      <c r="S4" s="34" t="s">
        <v>224</v>
      </c>
      <c r="T4" s="34" t="s">
        <v>225</v>
      </c>
      <c r="U4" s="34"/>
      <c r="V4" s="34"/>
      <c r="W4" s="34"/>
      <c r="X4" s="34" t="s">
        <v>226</v>
      </c>
      <c r="Y4" s="34"/>
      <c r="Z4" s="34" t="s">
        <v>227</v>
      </c>
      <c r="AA4" s="34"/>
      <c r="AB4" s="35" t="s">
        <v>228</v>
      </c>
      <c r="AC4" s="34" t="s">
        <v>229</v>
      </c>
      <c r="AD4" s="111" t="s">
        <v>230</v>
      </c>
    </row>
    <row r="5" ht="46.5" customHeight="1" spans="4:30">
      <c r="D5" s="35"/>
      <c r="E5" s="35"/>
      <c r="F5" s="36"/>
      <c r="G5" s="36"/>
      <c r="H5" s="35"/>
      <c r="I5" s="39" t="s">
        <v>231</v>
      </c>
      <c r="J5" s="36" t="s">
        <v>232</v>
      </c>
      <c r="K5" s="36"/>
      <c r="L5" s="35"/>
      <c r="M5" s="35"/>
      <c r="N5" s="35"/>
      <c r="O5" s="34" t="s">
        <v>29</v>
      </c>
      <c r="P5" s="40" t="s">
        <v>691</v>
      </c>
      <c r="Q5" s="103" t="s">
        <v>11</v>
      </c>
      <c r="R5" s="42"/>
      <c r="S5" s="34" t="s">
        <v>234</v>
      </c>
      <c r="T5" s="34" t="s">
        <v>235</v>
      </c>
      <c r="U5" s="34" t="s">
        <v>236</v>
      </c>
      <c r="V5" s="34" t="s">
        <v>237</v>
      </c>
      <c r="W5" s="34" t="s">
        <v>238</v>
      </c>
      <c r="X5" s="34" t="s">
        <v>239</v>
      </c>
      <c r="Y5" s="34" t="s">
        <v>240</v>
      </c>
      <c r="Z5" s="34" t="s">
        <v>241</v>
      </c>
      <c r="AA5" s="34" t="s">
        <v>242</v>
      </c>
      <c r="AB5" s="42"/>
      <c r="AC5" s="34"/>
      <c r="AD5" s="112"/>
    </row>
    <row r="6" s="78" customFormat="1" ht="123" customHeight="1" spans="1:30">
      <c r="A6" s="78" t="s">
        <v>243</v>
      </c>
      <c r="B6" s="78" t="s">
        <v>244</v>
      </c>
      <c r="C6" s="78" t="s">
        <v>245</v>
      </c>
      <c r="D6" s="37">
        <v>1</v>
      </c>
      <c r="E6" s="13" t="s">
        <v>692</v>
      </c>
      <c r="F6" s="37" t="s">
        <v>247</v>
      </c>
      <c r="G6" s="37" t="s">
        <v>693</v>
      </c>
      <c r="H6" s="82" t="s">
        <v>694</v>
      </c>
      <c r="I6" s="37" t="s">
        <v>244</v>
      </c>
      <c r="J6" s="37" t="s">
        <v>283</v>
      </c>
      <c r="K6" s="37" t="s">
        <v>695</v>
      </c>
      <c r="L6" s="13" t="s">
        <v>696</v>
      </c>
      <c r="M6" s="13" t="s">
        <v>693</v>
      </c>
      <c r="N6" s="13" t="s">
        <v>253</v>
      </c>
      <c r="O6" s="94">
        <f>P6+Q6+R6</f>
        <v>1904200</v>
      </c>
      <c r="P6" s="94">
        <v>1904200</v>
      </c>
      <c r="Q6" s="104"/>
      <c r="R6" s="41"/>
      <c r="S6" s="13" t="s">
        <v>256</v>
      </c>
      <c r="T6" s="13" t="s">
        <v>256</v>
      </c>
      <c r="U6" s="13" t="s">
        <v>256</v>
      </c>
      <c r="V6" s="13" t="s">
        <v>256</v>
      </c>
      <c r="W6" s="13" t="s">
        <v>256</v>
      </c>
      <c r="X6" s="13" t="s">
        <v>256</v>
      </c>
      <c r="Y6" s="13" t="s">
        <v>256</v>
      </c>
      <c r="Z6" s="13" t="s">
        <v>256</v>
      </c>
      <c r="AA6" s="13" t="s">
        <v>256</v>
      </c>
      <c r="AB6" s="37" t="s">
        <v>255</v>
      </c>
      <c r="AC6" s="37" t="s">
        <v>697</v>
      </c>
      <c r="AD6" s="13" t="s">
        <v>259</v>
      </c>
    </row>
    <row r="7" s="78" customFormat="1" ht="56.25" customHeight="1" spans="1:30">
      <c r="A7" s="78" t="s">
        <v>260</v>
      </c>
      <c r="B7" s="78" t="s">
        <v>261</v>
      </c>
      <c r="C7" s="78" t="s">
        <v>19</v>
      </c>
      <c r="D7" s="37">
        <v>2</v>
      </c>
      <c r="E7" s="13" t="s">
        <v>698</v>
      </c>
      <c r="F7" s="37" t="s">
        <v>247</v>
      </c>
      <c r="G7" s="37" t="s">
        <v>693</v>
      </c>
      <c r="H7" s="82" t="s">
        <v>699</v>
      </c>
      <c r="I7" s="37" t="s">
        <v>244</v>
      </c>
      <c r="J7" s="37" t="s">
        <v>283</v>
      </c>
      <c r="K7" s="37" t="s">
        <v>700</v>
      </c>
      <c r="L7" s="13" t="s">
        <v>701</v>
      </c>
      <c r="M7" s="13" t="s">
        <v>693</v>
      </c>
      <c r="N7" s="13" t="s">
        <v>702</v>
      </c>
      <c r="O7" s="94">
        <f t="shared" ref="O7:O46" si="0">P7+Q7+R7</f>
        <v>1038000</v>
      </c>
      <c r="P7" s="94">
        <v>1038000</v>
      </c>
      <c r="Q7" s="104"/>
      <c r="R7" s="41"/>
      <c r="S7" s="13" t="s">
        <v>256</v>
      </c>
      <c r="T7" s="13" t="s">
        <v>256</v>
      </c>
      <c r="U7" s="13" t="s">
        <v>256</v>
      </c>
      <c r="V7" s="13" t="s">
        <v>256</v>
      </c>
      <c r="W7" s="13" t="s">
        <v>256</v>
      </c>
      <c r="X7" s="13" t="s">
        <v>256</v>
      </c>
      <c r="Y7" s="13" t="s">
        <v>256</v>
      </c>
      <c r="Z7" s="13" t="s">
        <v>256</v>
      </c>
      <c r="AA7" s="13" t="s">
        <v>256</v>
      </c>
      <c r="AB7" s="37" t="s">
        <v>255</v>
      </c>
      <c r="AC7" s="37" t="s">
        <v>697</v>
      </c>
      <c r="AD7" s="113"/>
    </row>
    <row r="8" s="78" customFormat="1" ht="56.25" customHeight="1" spans="1:30">
      <c r="A8" s="78" t="s">
        <v>282</v>
      </c>
      <c r="B8" s="78" t="s">
        <v>283</v>
      </c>
      <c r="C8" s="78" t="s">
        <v>284</v>
      </c>
      <c r="D8" s="37">
        <v>3</v>
      </c>
      <c r="E8" s="13" t="s">
        <v>703</v>
      </c>
      <c r="F8" s="37" t="s">
        <v>247</v>
      </c>
      <c r="G8" s="37" t="s">
        <v>693</v>
      </c>
      <c r="H8" s="82" t="s">
        <v>704</v>
      </c>
      <c r="I8" s="37" t="s">
        <v>244</v>
      </c>
      <c r="J8" s="37" t="s">
        <v>283</v>
      </c>
      <c r="K8" s="37" t="s">
        <v>705</v>
      </c>
      <c r="L8" s="13" t="s">
        <v>706</v>
      </c>
      <c r="M8" s="13" t="s">
        <v>693</v>
      </c>
      <c r="N8" s="13" t="s">
        <v>707</v>
      </c>
      <c r="O8" s="94">
        <f t="shared" si="0"/>
        <v>2181500</v>
      </c>
      <c r="P8" s="94">
        <v>2181500</v>
      </c>
      <c r="Q8" s="104"/>
      <c r="R8" s="41"/>
      <c r="S8" s="13" t="s">
        <v>256</v>
      </c>
      <c r="T8" s="13" t="s">
        <v>256</v>
      </c>
      <c r="U8" s="13" t="s">
        <v>256</v>
      </c>
      <c r="V8" s="13" t="s">
        <v>256</v>
      </c>
      <c r="W8" s="13" t="s">
        <v>256</v>
      </c>
      <c r="X8" s="13" t="s">
        <v>256</v>
      </c>
      <c r="Y8" s="13" t="s">
        <v>256</v>
      </c>
      <c r="Z8" s="13" t="s">
        <v>256</v>
      </c>
      <c r="AA8" s="13" t="s">
        <v>256</v>
      </c>
      <c r="AB8" s="37" t="s">
        <v>255</v>
      </c>
      <c r="AC8" s="37" t="s">
        <v>697</v>
      </c>
      <c r="AD8" s="113"/>
    </row>
    <row r="9" s="78" customFormat="1" ht="84.75" customHeight="1" spans="1:30">
      <c r="A9" s="78" t="s">
        <v>291</v>
      </c>
      <c r="B9" s="78" t="s">
        <v>292</v>
      </c>
      <c r="C9" s="78" t="s">
        <v>293</v>
      </c>
      <c r="D9" s="37">
        <v>4</v>
      </c>
      <c r="E9" s="13" t="s">
        <v>708</v>
      </c>
      <c r="F9" s="37" t="s">
        <v>247</v>
      </c>
      <c r="G9" s="37" t="s">
        <v>693</v>
      </c>
      <c r="H9" s="82" t="s">
        <v>709</v>
      </c>
      <c r="I9" s="37" t="s">
        <v>244</v>
      </c>
      <c r="J9" s="37" t="s">
        <v>250</v>
      </c>
      <c r="K9" s="37" t="s">
        <v>321</v>
      </c>
      <c r="L9" s="13" t="s">
        <v>710</v>
      </c>
      <c r="M9" s="37" t="s">
        <v>693</v>
      </c>
      <c r="N9" s="13" t="s">
        <v>711</v>
      </c>
      <c r="O9" s="94">
        <f t="shared" si="0"/>
        <v>4550564.17</v>
      </c>
      <c r="P9" s="94">
        <v>4550564.17</v>
      </c>
      <c r="Q9" s="104"/>
      <c r="R9" s="41"/>
      <c r="S9" s="13" t="s">
        <v>256</v>
      </c>
      <c r="T9" s="13" t="s">
        <v>256</v>
      </c>
      <c r="U9" s="13" t="s">
        <v>256</v>
      </c>
      <c r="V9" s="13" t="s">
        <v>256</v>
      </c>
      <c r="W9" s="13" t="s">
        <v>256</v>
      </c>
      <c r="X9" s="13" t="s">
        <v>256</v>
      </c>
      <c r="Y9" s="13" t="s">
        <v>256</v>
      </c>
      <c r="Z9" s="13" t="s">
        <v>256</v>
      </c>
      <c r="AA9" s="13" t="s">
        <v>256</v>
      </c>
      <c r="AB9" s="37" t="s">
        <v>255</v>
      </c>
      <c r="AC9" s="37" t="s">
        <v>712</v>
      </c>
      <c r="AD9" s="113"/>
    </row>
    <row r="10" s="78" customFormat="1" ht="121.5" customHeight="1" spans="1:30">
      <c r="A10" s="78" t="s">
        <v>299</v>
      </c>
      <c r="B10" s="78" t="s">
        <v>300</v>
      </c>
      <c r="C10" s="78" t="s">
        <v>301</v>
      </c>
      <c r="D10" s="37">
        <v>5</v>
      </c>
      <c r="E10" s="13" t="s">
        <v>713</v>
      </c>
      <c r="F10" s="37" t="s">
        <v>276</v>
      </c>
      <c r="G10" s="37" t="s">
        <v>263</v>
      </c>
      <c r="H10" s="82" t="s">
        <v>714</v>
      </c>
      <c r="I10" s="37" t="s">
        <v>244</v>
      </c>
      <c r="J10" s="13" t="s">
        <v>266</v>
      </c>
      <c r="K10" s="37" t="s">
        <v>715</v>
      </c>
      <c r="L10" s="13" t="s">
        <v>716</v>
      </c>
      <c r="M10" s="37" t="s">
        <v>264</v>
      </c>
      <c r="N10" s="13" t="s">
        <v>717</v>
      </c>
      <c r="O10" s="94">
        <f t="shared" si="0"/>
        <v>8210000</v>
      </c>
      <c r="P10" s="94">
        <v>8210000</v>
      </c>
      <c r="Q10" s="104"/>
      <c r="R10" s="41"/>
      <c r="S10" s="37" t="s">
        <v>254</v>
      </c>
      <c r="T10" s="13" t="s">
        <v>270</v>
      </c>
      <c r="U10" s="13" t="s">
        <v>271</v>
      </c>
      <c r="V10" s="37" t="s">
        <v>718</v>
      </c>
      <c r="W10" s="94">
        <v>492600</v>
      </c>
      <c r="X10" s="37" t="s">
        <v>273</v>
      </c>
      <c r="Y10" s="37" t="s">
        <v>718</v>
      </c>
      <c r="Z10" s="13" t="s">
        <v>256</v>
      </c>
      <c r="AA10" s="13" t="s">
        <v>256</v>
      </c>
      <c r="AB10" s="37" t="s">
        <v>270</v>
      </c>
      <c r="AC10" s="37"/>
      <c r="AD10" s="113"/>
    </row>
    <row r="11" s="78" customFormat="1" ht="121.5" customHeight="1" spans="1:30">
      <c r="A11" s="78" t="s">
        <v>310</v>
      </c>
      <c r="B11" s="78" t="s">
        <v>311</v>
      </c>
      <c r="C11" s="78" t="s">
        <v>312</v>
      </c>
      <c r="D11" s="37">
        <v>6</v>
      </c>
      <c r="E11" s="13" t="s">
        <v>719</v>
      </c>
      <c r="F11" s="37" t="s">
        <v>276</v>
      </c>
      <c r="G11" s="37" t="s">
        <v>263</v>
      </c>
      <c r="H11" s="82" t="s">
        <v>720</v>
      </c>
      <c r="I11" s="37" t="s">
        <v>244</v>
      </c>
      <c r="J11" s="13" t="s">
        <v>266</v>
      </c>
      <c r="K11" s="37" t="s">
        <v>721</v>
      </c>
      <c r="L11" s="13" t="s">
        <v>722</v>
      </c>
      <c r="M11" s="37" t="s">
        <v>723</v>
      </c>
      <c r="N11" s="13" t="s">
        <v>717</v>
      </c>
      <c r="O11" s="94">
        <f t="shared" si="0"/>
        <v>3000000</v>
      </c>
      <c r="P11" s="94">
        <v>3000000</v>
      </c>
      <c r="Q11" s="104"/>
      <c r="R11" s="41"/>
      <c r="S11" s="37" t="s">
        <v>254</v>
      </c>
      <c r="T11" s="13" t="s">
        <v>270</v>
      </c>
      <c r="U11" s="13" t="s">
        <v>271</v>
      </c>
      <c r="V11" s="37" t="s">
        <v>718</v>
      </c>
      <c r="W11" s="37"/>
      <c r="X11" s="37" t="s">
        <v>273</v>
      </c>
      <c r="Y11" s="37" t="s">
        <v>718</v>
      </c>
      <c r="Z11" s="13" t="s">
        <v>256</v>
      </c>
      <c r="AA11" s="13" t="s">
        <v>256</v>
      </c>
      <c r="AB11" s="37" t="s">
        <v>270</v>
      </c>
      <c r="AC11" s="37"/>
      <c r="AD11" s="113"/>
    </row>
    <row r="12" s="78" customFormat="1" ht="112.5" customHeight="1" spans="1:30">
      <c r="A12" s="78" t="s">
        <v>319</v>
      </c>
      <c r="B12" s="78" t="s">
        <v>278</v>
      </c>
      <c r="C12" s="78" t="s">
        <v>250</v>
      </c>
      <c r="D12" s="37">
        <v>7</v>
      </c>
      <c r="E12" s="13" t="s">
        <v>724</v>
      </c>
      <c r="F12" s="37" t="s">
        <v>276</v>
      </c>
      <c r="G12" s="37" t="s">
        <v>725</v>
      </c>
      <c r="H12" s="82" t="s">
        <v>726</v>
      </c>
      <c r="I12" s="37" t="s">
        <v>244</v>
      </c>
      <c r="J12" s="13" t="s">
        <v>266</v>
      </c>
      <c r="K12" s="37" t="s">
        <v>727</v>
      </c>
      <c r="L12" s="13" t="s">
        <v>728</v>
      </c>
      <c r="M12" s="37" t="s">
        <v>729</v>
      </c>
      <c r="N12" s="13" t="s">
        <v>730</v>
      </c>
      <c r="O12" s="94">
        <f t="shared" si="0"/>
        <v>500000</v>
      </c>
      <c r="P12" s="94">
        <v>500000</v>
      </c>
      <c r="Q12" s="104"/>
      <c r="R12" s="41"/>
      <c r="S12" s="37" t="s">
        <v>254</v>
      </c>
      <c r="T12" s="13" t="s">
        <v>270</v>
      </c>
      <c r="U12" s="13" t="s">
        <v>271</v>
      </c>
      <c r="V12" s="37" t="s">
        <v>731</v>
      </c>
      <c r="W12" s="37"/>
      <c r="X12" s="37" t="s">
        <v>273</v>
      </c>
      <c r="Y12" s="37" t="s">
        <v>731</v>
      </c>
      <c r="Z12" s="13" t="s">
        <v>256</v>
      </c>
      <c r="AA12" s="13" t="s">
        <v>256</v>
      </c>
      <c r="AB12" s="37" t="s">
        <v>270</v>
      </c>
      <c r="AC12" s="37"/>
      <c r="AD12" s="113"/>
    </row>
    <row r="13" s="78" customFormat="1" ht="49.5" customHeight="1" spans="1:30">
      <c r="A13" s="78" t="s">
        <v>326</v>
      </c>
      <c r="B13" s="78" t="s">
        <v>327</v>
      </c>
      <c r="D13" s="37">
        <v>8</v>
      </c>
      <c r="E13" s="13" t="s">
        <v>732</v>
      </c>
      <c r="F13" s="37" t="s">
        <v>335</v>
      </c>
      <c r="G13" s="37" t="s">
        <v>457</v>
      </c>
      <c r="H13" s="82" t="s">
        <v>733</v>
      </c>
      <c r="I13" s="37" t="s">
        <v>244</v>
      </c>
      <c r="J13" s="13" t="s">
        <v>266</v>
      </c>
      <c r="K13" s="37" t="s">
        <v>734</v>
      </c>
      <c r="L13" s="13" t="s">
        <v>735</v>
      </c>
      <c r="M13" s="37" t="s">
        <v>736</v>
      </c>
      <c r="N13" s="13" t="s">
        <v>737</v>
      </c>
      <c r="O13" s="94">
        <f t="shared" si="0"/>
        <v>10000000</v>
      </c>
      <c r="P13" s="94">
        <v>10000000</v>
      </c>
      <c r="Q13" s="104"/>
      <c r="R13" s="41"/>
      <c r="S13" s="37" t="s">
        <v>254</v>
      </c>
      <c r="T13" s="13" t="s">
        <v>270</v>
      </c>
      <c r="U13" s="13" t="s">
        <v>271</v>
      </c>
      <c r="V13" s="37" t="s">
        <v>738</v>
      </c>
      <c r="W13" s="37"/>
      <c r="X13" s="37" t="s">
        <v>273</v>
      </c>
      <c r="Y13" s="37" t="s">
        <v>738</v>
      </c>
      <c r="Z13" s="13" t="s">
        <v>256</v>
      </c>
      <c r="AA13" s="13" t="s">
        <v>256</v>
      </c>
      <c r="AB13" s="37" t="s">
        <v>270</v>
      </c>
      <c r="AC13" s="37"/>
      <c r="AD13" s="113"/>
    </row>
    <row r="14" s="78" customFormat="1" ht="91.5" customHeight="1" spans="1:30">
      <c r="A14" s="78" t="s">
        <v>333</v>
      </c>
      <c r="B14" s="78" t="s">
        <v>250</v>
      </c>
      <c r="D14" s="37">
        <v>9</v>
      </c>
      <c r="E14" s="13" t="s">
        <v>739</v>
      </c>
      <c r="F14" s="37" t="s">
        <v>335</v>
      </c>
      <c r="G14" s="37" t="s">
        <v>457</v>
      </c>
      <c r="H14" s="82" t="s">
        <v>740</v>
      </c>
      <c r="I14" s="37" t="s">
        <v>244</v>
      </c>
      <c r="J14" s="13" t="s">
        <v>266</v>
      </c>
      <c r="K14" s="37" t="s">
        <v>741</v>
      </c>
      <c r="L14" s="13" t="s">
        <v>742</v>
      </c>
      <c r="M14" s="37" t="s">
        <v>743</v>
      </c>
      <c r="N14" s="13" t="s">
        <v>744</v>
      </c>
      <c r="O14" s="94">
        <f t="shared" si="0"/>
        <v>4000000</v>
      </c>
      <c r="P14" s="94">
        <v>4000000</v>
      </c>
      <c r="Q14" s="104"/>
      <c r="R14" s="41"/>
      <c r="S14" s="13" t="s">
        <v>254</v>
      </c>
      <c r="T14" s="13" t="s">
        <v>255</v>
      </c>
      <c r="U14" s="13" t="s">
        <v>271</v>
      </c>
      <c r="V14" s="37" t="s">
        <v>745</v>
      </c>
      <c r="W14" s="37"/>
      <c r="X14" s="37" t="s">
        <v>273</v>
      </c>
      <c r="Y14" s="37" t="s">
        <v>745</v>
      </c>
      <c r="Z14" s="13" t="s">
        <v>256</v>
      </c>
      <c r="AA14" s="13" t="s">
        <v>256</v>
      </c>
      <c r="AB14" s="37" t="s">
        <v>270</v>
      </c>
      <c r="AC14" s="37" t="s">
        <v>746</v>
      </c>
      <c r="AD14" s="113"/>
    </row>
    <row r="15" s="78" customFormat="1" ht="96" customHeight="1" spans="4:30">
      <c r="D15" s="37">
        <v>10</v>
      </c>
      <c r="E15" s="13" t="s">
        <v>747</v>
      </c>
      <c r="F15" s="37" t="s">
        <v>335</v>
      </c>
      <c r="G15" s="37" t="s">
        <v>457</v>
      </c>
      <c r="H15" s="82" t="s">
        <v>748</v>
      </c>
      <c r="I15" s="37" t="s">
        <v>244</v>
      </c>
      <c r="J15" s="13" t="s">
        <v>266</v>
      </c>
      <c r="K15" s="37" t="s">
        <v>749</v>
      </c>
      <c r="L15" s="13" t="s">
        <v>750</v>
      </c>
      <c r="M15" s="37" t="s">
        <v>751</v>
      </c>
      <c r="N15" s="13" t="s">
        <v>752</v>
      </c>
      <c r="O15" s="94">
        <f t="shared" si="0"/>
        <v>4310000</v>
      </c>
      <c r="P15" s="94">
        <v>4310000</v>
      </c>
      <c r="Q15" s="104"/>
      <c r="R15" s="41"/>
      <c r="S15" s="37" t="s">
        <v>254</v>
      </c>
      <c r="T15" s="13" t="s">
        <v>270</v>
      </c>
      <c r="U15" s="13" t="s">
        <v>271</v>
      </c>
      <c r="V15" s="37" t="s">
        <v>753</v>
      </c>
      <c r="W15" s="37"/>
      <c r="X15" s="37" t="s">
        <v>273</v>
      </c>
      <c r="Y15" s="37" t="s">
        <v>753</v>
      </c>
      <c r="Z15" s="13" t="s">
        <v>256</v>
      </c>
      <c r="AA15" s="13" t="s">
        <v>256</v>
      </c>
      <c r="AB15" s="37" t="s">
        <v>270</v>
      </c>
      <c r="AC15" s="37"/>
      <c r="AD15" s="113"/>
    </row>
    <row r="16" s="78" customFormat="1" ht="49.5" customHeight="1" spans="4:30">
      <c r="D16" s="37">
        <v>11</v>
      </c>
      <c r="E16" s="13" t="s">
        <v>754</v>
      </c>
      <c r="F16" s="37" t="s">
        <v>335</v>
      </c>
      <c r="G16" s="37" t="s">
        <v>457</v>
      </c>
      <c r="H16" s="82" t="s">
        <v>755</v>
      </c>
      <c r="I16" s="37" t="s">
        <v>244</v>
      </c>
      <c r="J16" s="13" t="s">
        <v>266</v>
      </c>
      <c r="K16" s="37" t="s">
        <v>756</v>
      </c>
      <c r="L16" s="13" t="s">
        <v>757</v>
      </c>
      <c r="M16" s="37" t="s">
        <v>758</v>
      </c>
      <c r="N16" s="13" t="s">
        <v>759</v>
      </c>
      <c r="O16" s="94">
        <f t="shared" si="0"/>
        <v>2366100</v>
      </c>
      <c r="P16" s="94">
        <v>2366100</v>
      </c>
      <c r="Q16" s="104"/>
      <c r="R16" s="41"/>
      <c r="S16" s="37" t="s">
        <v>254</v>
      </c>
      <c r="T16" s="13" t="s">
        <v>270</v>
      </c>
      <c r="U16" s="13" t="s">
        <v>271</v>
      </c>
      <c r="V16" s="37" t="s">
        <v>760</v>
      </c>
      <c r="W16" s="37"/>
      <c r="X16" s="37" t="s">
        <v>273</v>
      </c>
      <c r="Y16" s="37" t="s">
        <v>760</v>
      </c>
      <c r="Z16" s="13" t="s">
        <v>256</v>
      </c>
      <c r="AA16" s="13" t="s">
        <v>256</v>
      </c>
      <c r="AB16" s="37" t="s">
        <v>270</v>
      </c>
      <c r="AC16" s="37"/>
      <c r="AD16" s="113"/>
    </row>
    <row r="17" s="78" customFormat="1" ht="90" customHeight="1" spans="4:30">
      <c r="D17" s="37">
        <v>12</v>
      </c>
      <c r="E17" s="13" t="s">
        <v>761</v>
      </c>
      <c r="F17" s="37" t="s">
        <v>366</v>
      </c>
      <c r="G17" s="45" t="s">
        <v>358</v>
      </c>
      <c r="H17" s="82" t="s">
        <v>762</v>
      </c>
      <c r="I17" s="37" t="s">
        <v>244</v>
      </c>
      <c r="J17" s="37" t="s">
        <v>283</v>
      </c>
      <c r="K17" s="37" t="s">
        <v>321</v>
      </c>
      <c r="L17" s="13" t="s">
        <v>763</v>
      </c>
      <c r="M17" s="13" t="s">
        <v>370</v>
      </c>
      <c r="N17" s="13" t="s">
        <v>398</v>
      </c>
      <c r="O17" s="94">
        <f t="shared" si="0"/>
        <v>7200000</v>
      </c>
      <c r="P17" s="94">
        <v>7200000</v>
      </c>
      <c r="Q17" s="104"/>
      <c r="R17" s="41"/>
      <c r="S17" s="13" t="s">
        <v>256</v>
      </c>
      <c r="T17" s="13" t="s">
        <v>256</v>
      </c>
      <c r="U17" s="13" t="s">
        <v>256</v>
      </c>
      <c r="V17" s="13" t="s">
        <v>256</v>
      </c>
      <c r="W17" s="13" t="s">
        <v>256</v>
      </c>
      <c r="X17" s="13" t="s">
        <v>256</v>
      </c>
      <c r="Y17" s="13" t="s">
        <v>256</v>
      </c>
      <c r="Z17" s="13" t="s">
        <v>256</v>
      </c>
      <c r="AA17" s="13" t="s">
        <v>256</v>
      </c>
      <c r="AB17" s="37" t="s">
        <v>255</v>
      </c>
      <c r="AC17" s="37" t="s">
        <v>325</v>
      </c>
      <c r="AD17" s="113"/>
    </row>
    <row r="18" s="78" customFormat="1" ht="60.75" customHeight="1" spans="4:30">
      <c r="D18" s="37">
        <v>13</v>
      </c>
      <c r="E18" s="13" t="s">
        <v>764</v>
      </c>
      <c r="F18" s="37" t="s">
        <v>366</v>
      </c>
      <c r="G18" s="45" t="s">
        <v>362</v>
      </c>
      <c r="H18" s="82" t="s">
        <v>765</v>
      </c>
      <c r="I18" s="37" t="s">
        <v>244</v>
      </c>
      <c r="J18" s="37" t="s">
        <v>261</v>
      </c>
      <c r="K18" s="37" t="s">
        <v>321</v>
      </c>
      <c r="L18" s="13" t="s">
        <v>766</v>
      </c>
      <c r="M18" s="13" t="s">
        <v>362</v>
      </c>
      <c r="N18" s="13" t="s">
        <v>362</v>
      </c>
      <c r="O18" s="94">
        <f t="shared" si="0"/>
        <v>10590000</v>
      </c>
      <c r="P18" s="94">
        <v>10590000</v>
      </c>
      <c r="Q18" s="104"/>
      <c r="R18" s="41"/>
      <c r="S18" s="13" t="s">
        <v>256</v>
      </c>
      <c r="T18" s="13" t="s">
        <v>256</v>
      </c>
      <c r="U18" s="13" t="s">
        <v>256</v>
      </c>
      <c r="V18" s="13" t="s">
        <v>256</v>
      </c>
      <c r="W18" s="13" t="s">
        <v>256</v>
      </c>
      <c r="X18" s="13" t="s">
        <v>256</v>
      </c>
      <c r="Y18" s="13" t="s">
        <v>256</v>
      </c>
      <c r="Z18" s="13" t="s">
        <v>256</v>
      </c>
      <c r="AA18" s="13" t="s">
        <v>256</v>
      </c>
      <c r="AB18" s="37" t="s">
        <v>255</v>
      </c>
      <c r="AC18" s="37" t="s">
        <v>325</v>
      </c>
      <c r="AD18" s="113"/>
    </row>
    <row r="19" s="78" customFormat="1" ht="45.75" customHeight="1" spans="4:30">
      <c r="D19" s="37">
        <v>14</v>
      </c>
      <c r="E19" s="13" t="s">
        <v>767</v>
      </c>
      <c r="F19" s="37" t="s">
        <v>366</v>
      </c>
      <c r="G19" s="45" t="s">
        <v>362</v>
      </c>
      <c r="H19" s="82" t="s">
        <v>768</v>
      </c>
      <c r="I19" s="37" t="s">
        <v>244</v>
      </c>
      <c r="J19" s="37" t="s">
        <v>250</v>
      </c>
      <c r="K19" s="37" t="s">
        <v>769</v>
      </c>
      <c r="L19" s="13" t="s">
        <v>770</v>
      </c>
      <c r="M19" s="13" t="s">
        <v>362</v>
      </c>
      <c r="N19" s="13" t="s">
        <v>398</v>
      </c>
      <c r="O19" s="94">
        <f t="shared" si="0"/>
        <v>500000</v>
      </c>
      <c r="P19" s="94">
        <v>500000</v>
      </c>
      <c r="Q19" s="104"/>
      <c r="R19" s="41"/>
      <c r="S19" s="37" t="s">
        <v>254</v>
      </c>
      <c r="T19" s="13" t="s">
        <v>270</v>
      </c>
      <c r="U19" s="13" t="s">
        <v>281</v>
      </c>
      <c r="V19" s="37" t="s">
        <v>362</v>
      </c>
      <c r="W19" s="37"/>
      <c r="X19" s="37" t="s">
        <v>257</v>
      </c>
      <c r="Y19" s="37" t="s">
        <v>362</v>
      </c>
      <c r="Z19" s="13" t="s">
        <v>256</v>
      </c>
      <c r="AA19" s="13" t="s">
        <v>256</v>
      </c>
      <c r="AB19" s="37" t="s">
        <v>270</v>
      </c>
      <c r="AC19" s="37"/>
      <c r="AD19" s="113"/>
    </row>
    <row r="20" s="78" customFormat="1" ht="93.75" customHeight="1" spans="4:30">
      <c r="D20" s="37">
        <v>15</v>
      </c>
      <c r="E20" s="13" t="s">
        <v>771</v>
      </c>
      <c r="F20" s="37" t="s">
        <v>772</v>
      </c>
      <c r="G20" s="45" t="s">
        <v>358</v>
      </c>
      <c r="H20" s="82" t="s">
        <v>773</v>
      </c>
      <c r="I20" s="37" t="s">
        <v>244</v>
      </c>
      <c r="J20" s="37" t="s">
        <v>283</v>
      </c>
      <c r="K20" s="37" t="s">
        <v>321</v>
      </c>
      <c r="L20" s="13" t="s">
        <v>774</v>
      </c>
      <c r="M20" s="13" t="s">
        <v>370</v>
      </c>
      <c r="N20" s="13" t="s">
        <v>775</v>
      </c>
      <c r="O20" s="94">
        <f t="shared" si="0"/>
        <v>7560000</v>
      </c>
      <c r="P20" s="94">
        <v>7560000</v>
      </c>
      <c r="Q20" s="104"/>
      <c r="R20" s="41"/>
      <c r="S20" s="13" t="s">
        <v>256</v>
      </c>
      <c r="T20" s="105" t="s">
        <v>255</v>
      </c>
      <c r="U20" s="13" t="s">
        <v>256</v>
      </c>
      <c r="V20" s="13" t="s">
        <v>256</v>
      </c>
      <c r="W20" s="13" t="s">
        <v>256</v>
      </c>
      <c r="X20" s="13" t="s">
        <v>256</v>
      </c>
      <c r="Y20" s="13" t="s">
        <v>256</v>
      </c>
      <c r="Z20" s="13" t="s">
        <v>256</v>
      </c>
      <c r="AA20" s="13" t="s">
        <v>256</v>
      </c>
      <c r="AB20" s="37" t="s">
        <v>255</v>
      </c>
      <c r="AC20" s="37" t="s">
        <v>325</v>
      </c>
      <c r="AD20" s="113"/>
    </row>
    <row r="21" s="78" customFormat="1" ht="93.75" customHeight="1" spans="4:30">
      <c r="D21" s="37">
        <v>16</v>
      </c>
      <c r="E21" s="25" t="s">
        <v>776</v>
      </c>
      <c r="F21" s="37" t="s">
        <v>772</v>
      </c>
      <c r="G21" s="45" t="s">
        <v>358</v>
      </c>
      <c r="H21" s="82" t="s">
        <v>777</v>
      </c>
      <c r="I21" s="37" t="s">
        <v>244</v>
      </c>
      <c r="J21" s="13" t="s">
        <v>266</v>
      </c>
      <c r="K21" s="37" t="s">
        <v>778</v>
      </c>
      <c r="L21" s="13" t="s">
        <v>779</v>
      </c>
      <c r="M21" s="13" t="s">
        <v>370</v>
      </c>
      <c r="N21" s="13" t="s">
        <v>398</v>
      </c>
      <c r="O21" s="94">
        <f t="shared" si="0"/>
        <v>1400000</v>
      </c>
      <c r="P21" s="94">
        <v>1400000</v>
      </c>
      <c r="Q21" s="104"/>
      <c r="R21" s="41"/>
      <c r="S21" s="37" t="s">
        <v>254</v>
      </c>
      <c r="T21" s="13" t="s">
        <v>270</v>
      </c>
      <c r="U21" s="13" t="s">
        <v>271</v>
      </c>
      <c r="V21" s="37" t="s">
        <v>780</v>
      </c>
      <c r="W21" s="37"/>
      <c r="X21" s="37" t="s">
        <v>273</v>
      </c>
      <c r="Y21" s="37" t="s">
        <v>780</v>
      </c>
      <c r="Z21" s="13" t="s">
        <v>256</v>
      </c>
      <c r="AA21" s="13" t="s">
        <v>256</v>
      </c>
      <c r="AB21" s="37" t="s">
        <v>270</v>
      </c>
      <c r="AC21" s="37"/>
      <c r="AD21" s="113"/>
    </row>
    <row r="22" s="78" customFormat="1" ht="93.75" customHeight="1" spans="4:30">
      <c r="D22" s="37">
        <v>17</v>
      </c>
      <c r="E22" s="83"/>
      <c r="F22" s="37" t="s">
        <v>772</v>
      </c>
      <c r="G22" s="45" t="s">
        <v>358</v>
      </c>
      <c r="H22" s="82" t="s">
        <v>781</v>
      </c>
      <c r="I22" s="37" t="s">
        <v>244</v>
      </c>
      <c r="J22" s="13" t="s">
        <v>266</v>
      </c>
      <c r="K22" s="37" t="s">
        <v>782</v>
      </c>
      <c r="L22" s="13" t="s">
        <v>783</v>
      </c>
      <c r="M22" s="13" t="s">
        <v>370</v>
      </c>
      <c r="N22" s="13" t="s">
        <v>375</v>
      </c>
      <c r="O22" s="94">
        <f t="shared" si="0"/>
        <v>2000000</v>
      </c>
      <c r="P22" s="94">
        <v>2000000</v>
      </c>
      <c r="Q22" s="104"/>
      <c r="R22" s="41"/>
      <c r="S22" s="37" t="s">
        <v>254</v>
      </c>
      <c r="T22" s="13" t="s">
        <v>270</v>
      </c>
      <c r="U22" s="13" t="s">
        <v>271</v>
      </c>
      <c r="V22" s="37" t="s">
        <v>376</v>
      </c>
      <c r="W22" s="37"/>
      <c r="X22" s="37" t="s">
        <v>273</v>
      </c>
      <c r="Y22" s="37" t="s">
        <v>376</v>
      </c>
      <c r="Z22" s="13" t="s">
        <v>256</v>
      </c>
      <c r="AA22" s="13" t="s">
        <v>256</v>
      </c>
      <c r="AB22" s="37" t="s">
        <v>270</v>
      </c>
      <c r="AC22" s="37"/>
      <c r="AD22" s="113"/>
    </row>
    <row r="23" s="78" customFormat="1" ht="93.75" customHeight="1" spans="4:30">
      <c r="D23" s="37">
        <v>18</v>
      </c>
      <c r="E23" s="13" t="s">
        <v>628</v>
      </c>
      <c r="F23" s="13" t="s">
        <v>302</v>
      </c>
      <c r="G23" s="13" t="s">
        <v>303</v>
      </c>
      <c r="H23" s="82" t="s">
        <v>320</v>
      </c>
      <c r="I23" s="13" t="s">
        <v>244</v>
      </c>
      <c r="J23" s="13" t="s">
        <v>311</v>
      </c>
      <c r="K23" s="13" t="s">
        <v>321</v>
      </c>
      <c r="L23" s="13" t="s">
        <v>784</v>
      </c>
      <c r="M23" s="13" t="s">
        <v>323</v>
      </c>
      <c r="N23" s="13" t="s">
        <v>324</v>
      </c>
      <c r="O23" s="94">
        <f t="shared" si="0"/>
        <v>1834780</v>
      </c>
      <c r="P23" s="95">
        <v>1760000</v>
      </c>
      <c r="Q23" s="95">
        <v>74780</v>
      </c>
      <c r="R23" s="41"/>
      <c r="S23" s="13" t="s">
        <v>256</v>
      </c>
      <c r="T23" s="13" t="s">
        <v>256</v>
      </c>
      <c r="U23" s="13" t="s">
        <v>256</v>
      </c>
      <c r="V23" s="13" t="s">
        <v>256</v>
      </c>
      <c r="W23" s="13" t="s">
        <v>256</v>
      </c>
      <c r="X23" s="13" t="s">
        <v>256</v>
      </c>
      <c r="Y23" s="13" t="s">
        <v>256</v>
      </c>
      <c r="Z23" s="13" t="s">
        <v>256</v>
      </c>
      <c r="AA23" s="13" t="s">
        <v>256</v>
      </c>
      <c r="AB23" s="13" t="s">
        <v>255</v>
      </c>
      <c r="AC23" s="13" t="s">
        <v>785</v>
      </c>
      <c r="AD23" s="113"/>
    </row>
    <row r="24" s="78" customFormat="1" ht="93.75" customHeight="1" spans="4:30">
      <c r="D24" s="37">
        <v>19</v>
      </c>
      <c r="E24" s="13" t="s">
        <v>630</v>
      </c>
      <c r="F24" s="13" t="s">
        <v>302</v>
      </c>
      <c r="G24" s="13" t="s">
        <v>303</v>
      </c>
      <c r="H24" s="82" t="s">
        <v>313</v>
      </c>
      <c r="I24" s="13" t="s">
        <v>244</v>
      </c>
      <c r="J24" s="13" t="s">
        <v>261</v>
      </c>
      <c r="K24" s="82" t="s">
        <v>786</v>
      </c>
      <c r="L24" s="13" t="s">
        <v>787</v>
      </c>
      <c r="M24" s="13" t="s">
        <v>316</v>
      </c>
      <c r="N24" s="13" t="s">
        <v>317</v>
      </c>
      <c r="O24" s="94">
        <f t="shared" si="0"/>
        <v>859542.56</v>
      </c>
      <c r="P24" s="94">
        <v>859542.56</v>
      </c>
      <c r="Q24" s="104"/>
      <c r="R24" s="41"/>
      <c r="S24" s="13" t="s">
        <v>254</v>
      </c>
      <c r="T24" s="13" t="s">
        <v>270</v>
      </c>
      <c r="U24" s="13" t="s">
        <v>308</v>
      </c>
      <c r="V24" s="13" t="s">
        <v>318</v>
      </c>
      <c r="W24" s="13"/>
      <c r="X24" s="13" t="s">
        <v>273</v>
      </c>
      <c r="Y24" s="13" t="s">
        <v>318</v>
      </c>
      <c r="Z24" s="13" t="s">
        <v>256</v>
      </c>
      <c r="AA24" s="13" t="s">
        <v>256</v>
      </c>
      <c r="AB24" s="13" t="s">
        <v>270</v>
      </c>
      <c r="AC24" s="37" t="s">
        <v>788</v>
      </c>
      <c r="AD24" s="113"/>
    </row>
    <row r="25" s="78" customFormat="1" ht="50.25" customHeight="1" spans="4:30">
      <c r="D25" s="37">
        <v>20</v>
      </c>
      <c r="E25" s="25" t="s">
        <v>632</v>
      </c>
      <c r="F25" s="13" t="s">
        <v>302</v>
      </c>
      <c r="G25" s="37" t="s">
        <v>789</v>
      </c>
      <c r="H25" s="82" t="s">
        <v>790</v>
      </c>
      <c r="I25" s="37" t="s">
        <v>244</v>
      </c>
      <c r="J25" s="37" t="s">
        <v>311</v>
      </c>
      <c r="K25" s="89" t="s">
        <v>321</v>
      </c>
      <c r="L25" s="13" t="s">
        <v>791</v>
      </c>
      <c r="M25" s="13" t="s">
        <v>789</v>
      </c>
      <c r="N25" s="13" t="s">
        <v>792</v>
      </c>
      <c r="O25" s="94">
        <f t="shared" si="0"/>
        <v>486108.38</v>
      </c>
      <c r="P25" s="94">
        <v>486108.38</v>
      </c>
      <c r="Q25" s="104"/>
      <c r="R25" s="41"/>
      <c r="S25" s="37" t="s">
        <v>254</v>
      </c>
      <c r="T25" s="13" t="s">
        <v>270</v>
      </c>
      <c r="U25" s="13" t="s">
        <v>308</v>
      </c>
      <c r="V25" s="13" t="s">
        <v>793</v>
      </c>
      <c r="W25" s="37"/>
      <c r="X25" s="13" t="s">
        <v>273</v>
      </c>
      <c r="Y25" s="13" t="s">
        <v>793</v>
      </c>
      <c r="Z25" s="13" t="s">
        <v>256</v>
      </c>
      <c r="AA25" s="13" t="s">
        <v>256</v>
      </c>
      <c r="AB25" s="37" t="s">
        <v>258</v>
      </c>
      <c r="AC25" s="37"/>
      <c r="AD25" s="113"/>
    </row>
    <row r="26" s="78" customFormat="1" ht="50.25" customHeight="1" spans="4:30">
      <c r="D26" s="37">
        <v>21</v>
      </c>
      <c r="E26" s="84"/>
      <c r="F26" s="13" t="s">
        <v>302</v>
      </c>
      <c r="G26" s="37" t="s">
        <v>789</v>
      </c>
      <c r="H26" s="82" t="s">
        <v>794</v>
      </c>
      <c r="I26" s="37" t="s">
        <v>244</v>
      </c>
      <c r="J26" s="37" t="s">
        <v>250</v>
      </c>
      <c r="K26" s="89" t="s">
        <v>795</v>
      </c>
      <c r="L26" s="13" t="s">
        <v>796</v>
      </c>
      <c r="M26" s="13" t="s">
        <v>789</v>
      </c>
      <c r="N26" s="13" t="s">
        <v>792</v>
      </c>
      <c r="O26" s="94">
        <f t="shared" ref="O26:O28" si="1">P26+Q26+R26</f>
        <v>1626000</v>
      </c>
      <c r="P26" s="94">
        <f>1080000+546000</f>
        <v>1626000</v>
      </c>
      <c r="Q26" s="104"/>
      <c r="R26" s="41"/>
      <c r="S26" s="13" t="s">
        <v>254</v>
      </c>
      <c r="T26" s="13" t="s">
        <v>270</v>
      </c>
      <c r="U26" s="13" t="s">
        <v>308</v>
      </c>
      <c r="V26" s="13" t="s">
        <v>793</v>
      </c>
      <c r="W26" s="37"/>
      <c r="X26" s="13" t="s">
        <v>273</v>
      </c>
      <c r="Y26" s="13" t="s">
        <v>793</v>
      </c>
      <c r="Z26" s="13" t="s">
        <v>256</v>
      </c>
      <c r="AA26" s="13" t="s">
        <v>256</v>
      </c>
      <c r="AB26" s="37" t="s">
        <v>258</v>
      </c>
      <c r="AC26" s="37"/>
      <c r="AD26" s="113"/>
    </row>
    <row r="27" s="78" customFormat="1" ht="50.25" customHeight="1" spans="4:30">
      <c r="D27" s="37">
        <v>22</v>
      </c>
      <c r="E27" s="83"/>
      <c r="F27" s="13" t="s">
        <v>302</v>
      </c>
      <c r="G27" s="37" t="s">
        <v>789</v>
      </c>
      <c r="H27" s="82" t="s">
        <v>797</v>
      </c>
      <c r="I27" s="37" t="s">
        <v>244</v>
      </c>
      <c r="J27" s="37" t="s">
        <v>250</v>
      </c>
      <c r="K27" s="89" t="s">
        <v>798</v>
      </c>
      <c r="L27" s="13" t="s">
        <v>799</v>
      </c>
      <c r="M27" s="13" t="s">
        <v>789</v>
      </c>
      <c r="N27" s="13" t="s">
        <v>792</v>
      </c>
      <c r="O27" s="94">
        <f t="shared" si="1"/>
        <v>1007891.62</v>
      </c>
      <c r="P27" s="94">
        <f>3120000-P25-P26</f>
        <v>1007891.62</v>
      </c>
      <c r="Q27" s="104"/>
      <c r="R27" s="41"/>
      <c r="S27" s="13" t="s">
        <v>254</v>
      </c>
      <c r="T27" s="13" t="s">
        <v>270</v>
      </c>
      <c r="U27" s="13" t="s">
        <v>308</v>
      </c>
      <c r="V27" s="13" t="s">
        <v>793</v>
      </c>
      <c r="W27" s="37"/>
      <c r="X27" s="13" t="s">
        <v>273</v>
      </c>
      <c r="Y27" s="13" t="s">
        <v>793</v>
      </c>
      <c r="Z27" s="13" t="s">
        <v>256</v>
      </c>
      <c r="AA27" s="13" t="s">
        <v>256</v>
      </c>
      <c r="AB27" s="37" t="s">
        <v>258</v>
      </c>
      <c r="AC27" s="37"/>
      <c r="AD27" s="113"/>
    </row>
    <row r="28" s="78" customFormat="1" ht="50.25" customHeight="1" spans="4:30">
      <c r="D28" s="37">
        <v>23</v>
      </c>
      <c r="E28" s="25" t="s">
        <v>633</v>
      </c>
      <c r="F28" s="13" t="s">
        <v>302</v>
      </c>
      <c r="G28" s="37" t="s">
        <v>789</v>
      </c>
      <c r="H28" s="82" t="s">
        <v>800</v>
      </c>
      <c r="I28" s="37" t="s">
        <v>244</v>
      </c>
      <c r="J28" s="37" t="s">
        <v>283</v>
      </c>
      <c r="K28" s="89" t="s">
        <v>801</v>
      </c>
      <c r="L28" s="13" t="s">
        <v>802</v>
      </c>
      <c r="M28" s="13" t="s">
        <v>803</v>
      </c>
      <c r="N28" s="13" t="s">
        <v>438</v>
      </c>
      <c r="O28" s="94">
        <f t="shared" si="1"/>
        <v>494400</v>
      </c>
      <c r="P28" s="94">
        <v>494400</v>
      </c>
      <c r="Q28" s="104"/>
      <c r="R28" s="41"/>
      <c r="S28" s="37" t="s">
        <v>254</v>
      </c>
      <c r="T28" s="13" t="s">
        <v>270</v>
      </c>
      <c r="U28" s="13" t="s">
        <v>308</v>
      </c>
      <c r="V28" s="13" t="s">
        <v>309</v>
      </c>
      <c r="W28" s="37"/>
      <c r="X28" s="13" t="s">
        <v>273</v>
      </c>
      <c r="Y28" s="13" t="s">
        <v>793</v>
      </c>
      <c r="Z28" s="13" t="s">
        <v>256</v>
      </c>
      <c r="AA28" s="13" t="s">
        <v>256</v>
      </c>
      <c r="AB28" s="37" t="s">
        <v>270</v>
      </c>
      <c r="AC28" s="37"/>
      <c r="AD28" s="113"/>
    </row>
    <row r="29" s="78" customFormat="1" ht="50.25" customHeight="1" spans="4:30">
      <c r="D29" s="37">
        <v>24</v>
      </c>
      <c r="E29" s="84"/>
      <c r="F29" s="13" t="s">
        <v>302</v>
      </c>
      <c r="G29" s="37" t="s">
        <v>789</v>
      </c>
      <c r="H29" s="82" t="s">
        <v>804</v>
      </c>
      <c r="I29" s="37" t="s">
        <v>244</v>
      </c>
      <c r="J29" s="37" t="s">
        <v>250</v>
      </c>
      <c r="K29" s="89" t="s">
        <v>805</v>
      </c>
      <c r="L29" s="13" t="s">
        <v>806</v>
      </c>
      <c r="M29" s="13" t="s">
        <v>803</v>
      </c>
      <c r="N29" s="13" t="s">
        <v>438</v>
      </c>
      <c r="O29" s="94">
        <f t="shared" ref="O29:O46" si="2">P29+Q29+R29</f>
        <v>811200</v>
      </c>
      <c r="P29" s="94">
        <v>811200</v>
      </c>
      <c r="Q29" s="104"/>
      <c r="R29" s="41"/>
      <c r="S29" s="37" t="s">
        <v>254</v>
      </c>
      <c r="T29" s="13" t="s">
        <v>270</v>
      </c>
      <c r="U29" s="13" t="s">
        <v>308</v>
      </c>
      <c r="V29" s="13" t="s">
        <v>309</v>
      </c>
      <c r="W29" s="37"/>
      <c r="X29" s="13" t="s">
        <v>273</v>
      </c>
      <c r="Y29" s="13" t="s">
        <v>793</v>
      </c>
      <c r="Z29" s="13" t="s">
        <v>256</v>
      </c>
      <c r="AA29" s="13" t="s">
        <v>256</v>
      </c>
      <c r="AB29" s="37" t="s">
        <v>270</v>
      </c>
      <c r="AC29" s="37" t="s">
        <v>807</v>
      </c>
      <c r="AD29" s="113"/>
    </row>
    <row r="30" s="78" customFormat="1" ht="50.25" customHeight="1" spans="4:30">
      <c r="D30" s="37">
        <v>25</v>
      </c>
      <c r="E30" s="83"/>
      <c r="F30" s="13" t="s">
        <v>302</v>
      </c>
      <c r="G30" s="37" t="s">
        <v>789</v>
      </c>
      <c r="H30" s="82" t="s">
        <v>808</v>
      </c>
      <c r="I30" s="37" t="s">
        <v>244</v>
      </c>
      <c r="J30" s="37" t="s">
        <v>250</v>
      </c>
      <c r="K30" s="96" t="s">
        <v>809</v>
      </c>
      <c r="L30" s="13" t="s">
        <v>810</v>
      </c>
      <c r="M30" s="13" t="s">
        <v>803</v>
      </c>
      <c r="N30" s="13" t="s">
        <v>438</v>
      </c>
      <c r="O30" s="94">
        <f t="shared" si="2"/>
        <v>2155200</v>
      </c>
      <c r="P30" s="94">
        <v>194400</v>
      </c>
      <c r="Q30" s="104">
        <f>1880800+80000-Q29</f>
        <v>1960800</v>
      </c>
      <c r="R30" s="41"/>
      <c r="S30" s="37" t="s">
        <v>254</v>
      </c>
      <c r="T30" s="13" t="s">
        <v>270</v>
      </c>
      <c r="U30" s="13" t="s">
        <v>308</v>
      </c>
      <c r="V30" s="13" t="s">
        <v>309</v>
      </c>
      <c r="W30" s="37"/>
      <c r="X30" s="13" t="s">
        <v>273</v>
      </c>
      <c r="Y30" s="13" t="s">
        <v>793</v>
      </c>
      <c r="Z30" s="13" t="s">
        <v>256</v>
      </c>
      <c r="AA30" s="13" t="s">
        <v>256</v>
      </c>
      <c r="AB30" s="37" t="s">
        <v>270</v>
      </c>
      <c r="AC30" s="37" t="s">
        <v>807</v>
      </c>
      <c r="AD30" s="113"/>
    </row>
    <row r="31" s="78" customFormat="1" ht="58.5" customHeight="1" spans="4:30">
      <c r="D31" s="37">
        <v>26</v>
      </c>
      <c r="E31" s="13" t="s">
        <v>634</v>
      </c>
      <c r="F31" s="13" t="s">
        <v>302</v>
      </c>
      <c r="G31" s="13" t="s">
        <v>789</v>
      </c>
      <c r="H31" s="82" t="s">
        <v>811</v>
      </c>
      <c r="I31" s="37" t="s">
        <v>244</v>
      </c>
      <c r="J31" s="37" t="s">
        <v>283</v>
      </c>
      <c r="K31" s="89" t="s">
        <v>812</v>
      </c>
      <c r="L31" s="13" t="s">
        <v>813</v>
      </c>
      <c r="M31" s="13" t="s">
        <v>789</v>
      </c>
      <c r="N31" s="13" t="s">
        <v>438</v>
      </c>
      <c r="O31" s="94">
        <f t="shared" si="2"/>
        <v>3000000</v>
      </c>
      <c r="P31" s="94">
        <v>3000000</v>
      </c>
      <c r="Q31" s="104"/>
      <c r="R31" s="41"/>
      <c r="S31" s="37" t="s">
        <v>254</v>
      </c>
      <c r="T31" s="13" t="s">
        <v>270</v>
      </c>
      <c r="U31" s="13" t="s">
        <v>281</v>
      </c>
      <c r="V31" s="13" t="s">
        <v>814</v>
      </c>
      <c r="W31" s="37"/>
      <c r="X31" s="13" t="s">
        <v>257</v>
      </c>
      <c r="Y31" s="13" t="s">
        <v>814</v>
      </c>
      <c r="Z31" s="13" t="s">
        <v>256</v>
      </c>
      <c r="AA31" s="13" t="s">
        <v>256</v>
      </c>
      <c r="AB31" s="37" t="s">
        <v>258</v>
      </c>
      <c r="AC31" s="37"/>
      <c r="AD31" s="113"/>
    </row>
    <row r="32" s="78" customFormat="1" ht="58.5" customHeight="1" spans="4:30">
      <c r="D32" s="37">
        <v>27</v>
      </c>
      <c r="E32" s="25" t="s">
        <v>635</v>
      </c>
      <c r="F32" s="25" t="s">
        <v>302</v>
      </c>
      <c r="G32" s="85" t="s">
        <v>789</v>
      </c>
      <c r="H32" s="82" t="s">
        <v>815</v>
      </c>
      <c r="I32" s="37" t="s">
        <v>244</v>
      </c>
      <c r="J32" s="13" t="s">
        <v>266</v>
      </c>
      <c r="K32" s="89" t="s">
        <v>816</v>
      </c>
      <c r="L32" s="13" t="s">
        <v>817</v>
      </c>
      <c r="M32" s="37" t="s">
        <v>789</v>
      </c>
      <c r="N32" s="13" t="s">
        <v>428</v>
      </c>
      <c r="O32" s="94">
        <f t="shared" si="2"/>
        <v>10000000</v>
      </c>
      <c r="P32" s="94">
        <v>10000000</v>
      </c>
      <c r="Q32" s="104"/>
      <c r="R32" s="41"/>
      <c r="S32" s="37" t="s">
        <v>254</v>
      </c>
      <c r="T32" s="13" t="s">
        <v>270</v>
      </c>
      <c r="U32" s="13" t="s">
        <v>271</v>
      </c>
      <c r="V32" s="37" t="s">
        <v>818</v>
      </c>
      <c r="W32" s="37"/>
      <c r="X32" s="13" t="s">
        <v>273</v>
      </c>
      <c r="Y32" s="37" t="s">
        <v>818</v>
      </c>
      <c r="Z32" s="13" t="s">
        <v>256</v>
      </c>
      <c r="AA32" s="13" t="s">
        <v>256</v>
      </c>
      <c r="AB32" s="37" t="s">
        <v>258</v>
      </c>
      <c r="AC32" s="37"/>
      <c r="AD32" s="113"/>
    </row>
    <row r="33" s="78" customFormat="1" ht="58.5" customHeight="1" spans="4:30">
      <c r="D33" s="37">
        <v>28</v>
      </c>
      <c r="E33" s="83"/>
      <c r="F33" s="83"/>
      <c r="G33" s="86"/>
      <c r="H33" s="82" t="s">
        <v>819</v>
      </c>
      <c r="I33" s="37" t="s">
        <v>244</v>
      </c>
      <c r="J33" s="13" t="s">
        <v>266</v>
      </c>
      <c r="K33" s="89" t="s">
        <v>820</v>
      </c>
      <c r="L33" s="13" t="s">
        <v>821</v>
      </c>
      <c r="M33" s="37" t="s">
        <v>789</v>
      </c>
      <c r="N33" s="13" t="s">
        <v>428</v>
      </c>
      <c r="O33" s="94">
        <f t="shared" si="2"/>
        <v>5000000</v>
      </c>
      <c r="P33" s="94">
        <v>5000000</v>
      </c>
      <c r="Q33" s="104"/>
      <c r="R33" s="41"/>
      <c r="S33" s="37" t="s">
        <v>254</v>
      </c>
      <c r="T33" s="13" t="s">
        <v>270</v>
      </c>
      <c r="U33" s="13" t="s">
        <v>271</v>
      </c>
      <c r="V33" s="37" t="s">
        <v>822</v>
      </c>
      <c r="W33" s="37"/>
      <c r="X33" s="13" t="s">
        <v>273</v>
      </c>
      <c r="Y33" s="37" t="s">
        <v>822</v>
      </c>
      <c r="Z33" s="13" t="s">
        <v>256</v>
      </c>
      <c r="AA33" s="13" t="s">
        <v>256</v>
      </c>
      <c r="AB33" s="37" t="s">
        <v>270</v>
      </c>
      <c r="AC33" s="37"/>
      <c r="AD33" s="113"/>
    </row>
    <row r="34" s="78" customFormat="1" ht="63" customHeight="1" spans="4:30">
      <c r="D34" s="37">
        <v>29</v>
      </c>
      <c r="E34" s="13" t="s">
        <v>636</v>
      </c>
      <c r="F34" s="37" t="s">
        <v>302</v>
      </c>
      <c r="G34" s="37" t="s">
        <v>789</v>
      </c>
      <c r="H34" s="87" t="s">
        <v>823</v>
      </c>
      <c r="I34" s="37" t="s">
        <v>244</v>
      </c>
      <c r="J34" s="13" t="s">
        <v>266</v>
      </c>
      <c r="K34" s="89" t="s">
        <v>824</v>
      </c>
      <c r="L34" s="13" t="s">
        <v>825</v>
      </c>
      <c r="M34" s="37" t="s">
        <v>789</v>
      </c>
      <c r="N34" s="13" t="s">
        <v>826</v>
      </c>
      <c r="O34" s="94">
        <f t="shared" si="2"/>
        <v>2950000</v>
      </c>
      <c r="P34" s="94">
        <v>2950000</v>
      </c>
      <c r="Q34" s="104"/>
      <c r="R34" s="41"/>
      <c r="S34" s="37" t="s">
        <v>254</v>
      </c>
      <c r="T34" s="13" t="s">
        <v>270</v>
      </c>
      <c r="U34" s="13" t="s">
        <v>271</v>
      </c>
      <c r="V34" s="37" t="s">
        <v>827</v>
      </c>
      <c r="W34" s="37"/>
      <c r="X34" s="13" t="s">
        <v>273</v>
      </c>
      <c r="Y34" s="37" t="s">
        <v>827</v>
      </c>
      <c r="Z34" s="13" t="s">
        <v>256</v>
      </c>
      <c r="AA34" s="13" t="s">
        <v>256</v>
      </c>
      <c r="AB34" s="37" t="s">
        <v>258</v>
      </c>
      <c r="AC34" s="37"/>
      <c r="AD34" s="113"/>
    </row>
    <row r="35" s="78" customFormat="1" ht="63" customHeight="1" spans="4:30">
      <c r="D35" s="37">
        <v>30</v>
      </c>
      <c r="E35" s="13" t="s">
        <v>638</v>
      </c>
      <c r="F35" s="37" t="s">
        <v>302</v>
      </c>
      <c r="G35" s="37" t="s">
        <v>789</v>
      </c>
      <c r="H35" s="87" t="s">
        <v>828</v>
      </c>
      <c r="I35" s="37" t="s">
        <v>244</v>
      </c>
      <c r="J35" s="13" t="s">
        <v>266</v>
      </c>
      <c r="K35" s="89" t="s">
        <v>829</v>
      </c>
      <c r="L35" s="13" t="s">
        <v>830</v>
      </c>
      <c r="M35" s="37" t="s">
        <v>789</v>
      </c>
      <c r="N35" s="13" t="s">
        <v>317</v>
      </c>
      <c r="O35" s="94">
        <f t="shared" si="2"/>
        <v>2730000</v>
      </c>
      <c r="P35" s="94">
        <v>2730000</v>
      </c>
      <c r="Q35" s="104"/>
      <c r="R35" s="41"/>
      <c r="S35" s="37" t="s">
        <v>254</v>
      </c>
      <c r="T35" s="13" t="s">
        <v>270</v>
      </c>
      <c r="U35" s="13" t="s">
        <v>271</v>
      </c>
      <c r="V35" s="37" t="s">
        <v>831</v>
      </c>
      <c r="W35" s="37"/>
      <c r="X35" s="13" t="s">
        <v>273</v>
      </c>
      <c r="Y35" s="37" t="s">
        <v>831</v>
      </c>
      <c r="Z35" s="13" t="s">
        <v>256</v>
      </c>
      <c r="AA35" s="13" t="s">
        <v>256</v>
      </c>
      <c r="AB35" s="37" t="s">
        <v>258</v>
      </c>
      <c r="AC35" s="37"/>
      <c r="AD35" s="113"/>
    </row>
    <row r="36" s="78" customFormat="1" ht="61.5" customHeight="1" spans="4:30">
      <c r="D36" s="37">
        <v>31</v>
      </c>
      <c r="E36" s="13" t="s">
        <v>832</v>
      </c>
      <c r="F36" s="37" t="s">
        <v>247</v>
      </c>
      <c r="G36" s="37" t="s">
        <v>405</v>
      </c>
      <c r="H36" s="88" t="s">
        <v>833</v>
      </c>
      <c r="I36" s="37" t="s">
        <v>243</v>
      </c>
      <c r="J36" s="37" t="s">
        <v>260</v>
      </c>
      <c r="K36" s="37" t="s">
        <v>834</v>
      </c>
      <c r="L36" s="13" t="s">
        <v>835</v>
      </c>
      <c r="M36" s="37" t="s">
        <v>405</v>
      </c>
      <c r="N36" s="13" t="s">
        <v>836</v>
      </c>
      <c r="O36" s="94">
        <f t="shared" si="2"/>
        <v>399471.81</v>
      </c>
      <c r="P36" s="94">
        <v>366847.04</v>
      </c>
      <c r="Q36" s="104">
        <v>32624.77</v>
      </c>
      <c r="R36" s="41"/>
      <c r="S36" s="37" t="s">
        <v>254</v>
      </c>
      <c r="T36" s="95" t="s">
        <v>256</v>
      </c>
      <c r="U36" s="95" t="s">
        <v>256</v>
      </c>
      <c r="V36" s="95" t="s">
        <v>256</v>
      </c>
      <c r="W36" s="95" t="s">
        <v>256</v>
      </c>
      <c r="X36" s="13" t="s">
        <v>273</v>
      </c>
      <c r="Y36" s="37" t="s">
        <v>405</v>
      </c>
      <c r="Z36" s="95" t="s">
        <v>256</v>
      </c>
      <c r="AA36" s="95" t="s">
        <v>256</v>
      </c>
      <c r="AB36" s="37" t="s">
        <v>258</v>
      </c>
      <c r="AC36" s="37"/>
      <c r="AD36" s="113"/>
    </row>
    <row r="37" s="78" customFormat="1" ht="120" customHeight="1" spans="4:30">
      <c r="D37" s="37">
        <v>32</v>
      </c>
      <c r="E37" s="37" t="s">
        <v>837</v>
      </c>
      <c r="F37" s="37" t="s">
        <v>247</v>
      </c>
      <c r="G37" s="37" t="s">
        <v>838</v>
      </c>
      <c r="H37" s="89" t="s">
        <v>839</v>
      </c>
      <c r="I37" s="37" t="s">
        <v>243</v>
      </c>
      <c r="J37" s="37" t="s">
        <v>282</v>
      </c>
      <c r="K37" s="89" t="s">
        <v>840</v>
      </c>
      <c r="L37" s="13" t="s">
        <v>841</v>
      </c>
      <c r="M37" s="37" t="s">
        <v>838</v>
      </c>
      <c r="N37" s="37" t="s">
        <v>842</v>
      </c>
      <c r="O37" s="94">
        <f t="shared" si="2"/>
        <v>398888.79</v>
      </c>
      <c r="P37" s="97">
        <v>398888.79</v>
      </c>
      <c r="Q37" s="104"/>
      <c r="R37" s="41"/>
      <c r="S37" s="37" t="s">
        <v>254</v>
      </c>
      <c r="T37" s="95" t="s">
        <v>256</v>
      </c>
      <c r="U37" s="95" t="s">
        <v>256</v>
      </c>
      <c r="V37" s="95" t="s">
        <v>256</v>
      </c>
      <c r="W37" s="95" t="s">
        <v>256</v>
      </c>
      <c r="X37" s="13" t="s">
        <v>257</v>
      </c>
      <c r="Y37" s="37" t="s">
        <v>838</v>
      </c>
      <c r="Z37" s="95" t="s">
        <v>256</v>
      </c>
      <c r="AA37" s="95" t="s">
        <v>256</v>
      </c>
      <c r="AB37" s="37" t="s">
        <v>258</v>
      </c>
      <c r="AC37" s="37"/>
      <c r="AD37" s="113"/>
    </row>
    <row r="38" s="78" customFormat="1" ht="84" customHeight="1" spans="4:30">
      <c r="D38" s="37">
        <v>33</v>
      </c>
      <c r="E38" s="37" t="s">
        <v>843</v>
      </c>
      <c r="F38" s="37" t="s">
        <v>335</v>
      </c>
      <c r="G38" s="37" t="s">
        <v>844</v>
      </c>
      <c r="H38" s="89" t="s">
        <v>845</v>
      </c>
      <c r="I38" s="37" t="s">
        <v>243</v>
      </c>
      <c r="J38" s="37" t="s">
        <v>282</v>
      </c>
      <c r="K38" s="37" t="s">
        <v>846</v>
      </c>
      <c r="L38" s="13" t="s">
        <v>847</v>
      </c>
      <c r="M38" s="37" t="s">
        <v>848</v>
      </c>
      <c r="N38" s="37" t="s">
        <v>849</v>
      </c>
      <c r="O38" s="94">
        <f t="shared" si="2"/>
        <v>1923310.64</v>
      </c>
      <c r="P38" s="97">
        <v>1923310.64</v>
      </c>
      <c r="Q38" s="104"/>
      <c r="R38" s="41"/>
      <c r="S38" s="37" t="s">
        <v>254</v>
      </c>
      <c r="T38" s="95" t="s">
        <v>256</v>
      </c>
      <c r="U38" s="95" t="s">
        <v>256</v>
      </c>
      <c r="V38" s="95" t="s">
        <v>256</v>
      </c>
      <c r="W38" s="95" t="s">
        <v>256</v>
      </c>
      <c r="X38" s="13" t="s">
        <v>257</v>
      </c>
      <c r="Y38" s="37" t="s">
        <v>848</v>
      </c>
      <c r="Z38" s="95" t="s">
        <v>256</v>
      </c>
      <c r="AA38" s="95" t="s">
        <v>256</v>
      </c>
      <c r="AB38" s="37" t="s">
        <v>270</v>
      </c>
      <c r="AC38" s="37"/>
      <c r="AD38" s="113"/>
    </row>
    <row r="39" s="78" customFormat="1" ht="63.75" customHeight="1" spans="4:30">
      <c r="D39" s="37">
        <v>34</v>
      </c>
      <c r="E39" s="90" t="s">
        <v>850</v>
      </c>
      <c r="F39" s="37" t="s">
        <v>335</v>
      </c>
      <c r="G39" s="90" t="s">
        <v>464</v>
      </c>
      <c r="H39" s="90" t="s">
        <v>851</v>
      </c>
      <c r="I39" s="37" t="s">
        <v>243</v>
      </c>
      <c r="J39" s="13" t="s">
        <v>424</v>
      </c>
      <c r="K39" s="37" t="s">
        <v>852</v>
      </c>
      <c r="L39" s="13" t="s">
        <v>853</v>
      </c>
      <c r="M39" s="37" t="s">
        <v>854</v>
      </c>
      <c r="N39" s="37" t="s">
        <v>855</v>
      </c>
      <c r="O39" s="94">
        <f t="shared" si="2"/>
        <v>2483775.47</v>
      </c>
      <c r="P39" s="97">
        <v>2483775.47</v>
      </c>
      <c r="Q39" s="104"/>
      <c r="R39" s="41"/>
      <c r="S39" s="95" t="s">
        <v>256</v>
      </c>
      <c r="T39" s="95" t="s">
        <v>256</v>
      </c>
      <c r="U39" s="95" t="s">
        <v>256</v>
      </c>
      <c r="V39" s="95" t="s">
        <v>256</v>
      </c>
      <c r="W39" s="95" t="s">
        <v>256</v>
      </c>
      <c r="X39" s="121" t="s">
        <v>257</v>
      </c>
      <c r="Y39" s="122" t="s">
        <v>464</v>
      </c>
      <c r="Z39" s="95" t="s">
        <v>256</v>
      </c>
      <c r="AA39" s="95" t="s">
        <v>256</v>
      </c>
      <c r="AB39" s="37" t="s">
        <v>255</v>
      </c>
      <c r="AC39" s="37" t="s">
        <v>697</v>
      </c>
      <c r="AD39" s="113"/>
    </row>
    <row r="40" s="78" customFormat="1" ht="142.5" customHeight="1" spans="4:30">
      <c r="D40" s="37">
        <v>35</v>
      </c>
      <c r="E40" s="37" t="s">
        <v>856</v>
      </c>
      <c r="F40" s="37" t="s">
        <v>335</v>
      </c>
      <c r="G40" s="37" t="s">
        <v>457</v>
      </c>
      <c r="H40" s="89" t="s">
        <v>857</v>
      </c>
      <c r="I40" s="37" t="s">
        <v>243</v>
      </c>
      <c r="J40" s="37" t="s">
        <v>282</v>
      </c>
      <c r="K40" s="37" t="s">
        <v>858</v>
      </c>
      <c r="L40" s="13" t="s">
        <v>859</v>
      </c>
      <c r="M40" s="37" t="s">
        <v>457</v>
      </c>
      <c r="N40" s="37" t="s">
        <v>860</v>
      </c>
      <c r="O40" s="94">
        <f t="shared" si="2"/>
        <v>672453.8</v>
      </c>
      <c r="P40" s="97">
        <v>672453.8</v>
      </c>
      <c r="Q40" s="104"/>
      <c r="R40" s="41"/>
      <c r="S40" s="37" t="s">
        <v>254</v>
      </c>
      <c r="T40" s="95" t="s">
        <v>256</v>
      </c>
      <c r="U40" s="95" t="s">
        <v>256</v>
      </c>
      <c r="V40" s="95" t="s">
        <v>256</v>
      </c>
      <c r="W40" s="95" t="s">
        <v>256</v>
      </c>
      <c r="X40" s="13" t="s">
        <v>257</v>
      </c>
      <c r="Y40" s="37" t="s">
        <v>457</v>
      </c>
      <c r="Z40" s="95" t="s">
        <v>256</v>
      </c>
      <c r="AA40" s="95" t="s">
        <v>256</v>
      </c>
      <c r="AB40" s="37" t="s">
        <v>258</v>
      </c>
      <c r="AC40" s="37"/>
      <c r="AD40" s="113"/>
    </row>
    <row r="41" s="78" customFormat="1" ht="126" customHeight="1" spans="4:30">
      <c r="D41" s="37">
        <v>36</v>
      </c>
      <c r="E41" s="37" t="s">
        <v>861</v>
      </c>
      <c r="F41" s="37" t="s">
        <v>335</v>
      </c>
      <c r="G41" s="37" t="s">
        <v>457</v>
      </c>
      <c r="H41" s="89" t="s">
        <v>862</v>
      </c>
      <c r="I41" s="37" t="s">
        <v>243</v>
      </c>
      <c r="J41" s="37" t="s">
        <v>282</v>
      </c>
      <c r="K41" s="37" t="s">
        <v>863</v>
      </c>
      <c r="L41" s="13" t="s">
        <v>864</v>
      </c>
      <c r="M41" s="37" t="s">
        <v>351</v>
      </c>
      <c r="N41" s="37" t="s">
        <v>351</v>
      </c>
      <c r="O41" s="94">
        <f t="shared" si="2"/>
        <v>809954.78</v>
      </c>
      <c r="P41" s="97">
        <v>809954.78</v>
      </c>
      <c r="Q41" s="104"/>
      <c r="R41" s="41"/>
      <c r="S41" s="37" t="s">
        <v>254</v>
      </c>
      <c r="T41" s="95" t="s">
        <v>256</v>
      </c>
      <c r="U41" s="95" t="s">
        <v>256</v>
      </c>
      <c r="V41" s="95" t="s">
        <v>256</v>
      </c>
      <c r="W41" s="95" t="s">
        <v>256</v>
      </c>
      <c r="X41" s="13" t="s">
        <v>257</v>
      </c>
      <c r="Y41" s="123" t="s">
        <v>457</v>
      </c>
      <c r="Z41" s="95" t="s">
        <v>256</v>
      </c>
      <c r="AA41" s="95" t="s">
        <v>256</v>
      </c>
      <c r="AB41" s="37" t="s">
        <v>270</v>
      </c>
      <c r="AC41" s="37"/>
      <c r="AD41" s="113"/>
    </row>
    <row r="42" s="78" customFormat="1" ht="77.25" customHeight="1" spans="4:30">
      <c r="D42" s="37">
        <v>37</v>
      </c>
      <c r="E42" s="37" t="s">
        <v>865</v>
      </c>
      <c r="F42" s="37" t="s">
        <v>335</v>
      </c>
      <c r="G42" s="37" t="s">
        <v>457</v>
      </c>
      <c r="H42" s="89" t="s">
        <v>866</v>
      </c>
      <c r="I42" s="37" t="s">
        <v>243</v>
      </c>
      <c r="J42" s="37" t="s">
        <v>282</v>
      </c>
      <c r="K42" s="37" t="s">
        <v>867</v>
      </c>
      <c r="L42" s="13" t="s">
        <v>868</v>
      </c>
      <c r="M42" s="37" t="s">
        <v>869</v>
      </c>
      <c r="N42" s="37" t="s">
        <v>870</v>
      </c>
      <c r="O42" s="94">
        <f t="shared" si="2"/>
        <v>2909178.24</v>
      </c>
      <c r="P42" s="97">
        <v>2909178.24</v>
      </c>
      <c r="Q42" s="104"/>
      <c r="R42" s="41"/>
      <c r="S42" s="37" t="s">
        <v>254</v>
      </c>
      <c r="T42" s="95" t="s">
        <v>256</v>
      </c>
      <c r="U42" s="95" t="s">
        <v>256</v>
      </c>
      <c r="V42" s="95" t="s">
        <v>256</v>
      </c>
      <c r="W42" s="95" t="s">
        <v>256</v>
      </c>
      <c r="X42" s="13" t="s">
        <v>257</v>
      </c>
      <c r="Y42" s="123" t="s">
        <v>457</v>
      </c>
      <c r="Z42" s="95" t="s">
        <v>256</v>
      </c>
      <c r="AA42" s="95" t="s">
        <v>256</v>
      </c>
      <c r="AB42" s="37" t="s">
        <v>270</v>
      </c>
      <c r="AC42" s="37"/>
      <c r="AD42" s="113"/>
    </row>
    <row r="43" s="78" customFormat="1" ht="77.25" customHeight="1" spans="4:30">
      <c r="D43" s="37">
        <v>38</v>
      </c>
      <c r="E43" s="37" t="s">
        <v>871</v>
      </c>
      <c r="F43" s="37" t="s">
        <v>335</v>
      </c>
      <c r="G43" s="37" t="s">
        <v>457</v>
      </c>
      <c r="H43" s="89" t="s">
        <v>872</v>
      </c>
      <c r="I43" s="37" t="s">
        <v>243</v>
      </c>
      <c r="J43" s="37" t="s">
        <v>260</v>
      </c>
      <c r="K43" s="37" t="s">
        <v>873</v>
      </c>
      <c r="L43" s="13" t="s">
        <v>874</v>
      </c>
      <c r="M43" s="37" t="s">
        <v>496</v>
      </c>
      <c r="N43" s="37" t="s">
        <v>497</v>
      </c>
      <c r="O43" s="94">
        <f t="shared" si="2"/>
        <v>284397.54</v>
      </c>
      <c r="P43" s="97">
        <v>284397.54</v>
      </c>
      <c r="Q43" s="104"/>
      <c r="R43" s="41"/>
      <c r="S43" s="37" t="s">
        <v>254</v>
      </c>
      <c r="T43" s="95" t="s">
        <v>256</v>
      </c>
      <c r="U43" s="95" t="s">
        <v>256</v>
      </c>
      <c r="V43" s="95" t="s">
        <v>256</v>
      </c>
      <c r="W43" s="95" t="s">
        <v>256</v>
      </c>
      <c r="X43" s="13" t="s">
        <v>257</v>
      </c>
      <c r="Y43" s="123" t="s">
        <v>457</v>
      </c>
      <c r="Z43" s="95" t="s">
        <v>256</v>
      </c>
      <c r="AA43" s="95" t="s">
        <v>256</v>
      </c>
      <c r="AB43" s="37" t="s">
        <v>270</v>
      </c>
      <c r="AC43" s="37"/>
      <c r="AD43" s="113"/>
    </row>
    <row r="44" s="79" customFormat="1" ht="96.75" customHeight="1" spans="4:30">
      <c r="D44" s="37">
        <v>39</v>
      </c>
      <c r="E44" s="89" t="s">
        <v>875</v>
      </c>
      <c r="F44" s="37" t="s">
        <v>335</v>
      </c>
      <c r="G44" s="89" t="s">
        <v>457</v>
      </c>
      <c r="H44" s="89" t="s">
        <v>876</v>
      </c>
      <c r="I44" s="89" t="s">
        <v>243</v>
      </c>
      <c r="J44" s="89" t="s">
        <v>282</v>
      </c>
      <c r="K44" s="89" t="s">
        <v>877</v>
      </c>
      <c r="L44" s="13" t="s">
        <v>878</v>
      </c>
      <c r="M44" s="89" t="s">
        <v>457</v>
      </c>
      <c r="N44" s="89" t="s">
        <v>879</v>
      </c>
      <c r="O44" s="94">
        <f t="shared" si="2"/>
        <v>998898.67</v>
      </c>
      <c r="P44" s="98">
        <v>998898.67</v>
      </c>
      <c r="Q44" s="106"/>
      <c r="R44" s="107"/>
      <c r="S44" s="89" t="s">
        <v>254</v>
      </c>
      <c r="T44" s="95" t="s">
        <v>256</v>
      </c>
      <c r="U44" s="95" t="s">
        <v>256</v>
      </c>
      <c r="V44" s="95" t="s">
        <v>256</v>
      </c>
      <c r="W44" s="95" t="s">
        <v>256</v>
      </c>
      <c r="X44" s="13" t="s">
        <v>257</v>
      </c>
      <c r="Y44" s="89" t="s">
        <v>457</v>
      </c>
      <c r="Z44" s="95" t="s">
        <v>256</v>
      </c>
      <c r="AA44" s="95" t="s">
        <v>256</v>
      </c>
      <c r="AB44" s="37" t="s">
        <v>258</v>
      </c>
      <c r="AC44" s="89"/>
      <c r="AD44" s="117"/>
    </row>
    <row r="45" s="78" customFormat="1" ht="57" customHeight="1" spans="4:30">
      <c r="D45" s="37">
        <v>40</v>
      </c>
      <c r="E45" s="85" t="s">
        <v>880</v>
      </c>
      <c r="F45" s="37" t="s">
        <v>335</v>
      </c>
      <c r="G45" s="85" t="s">
        <v>452</v>
      </c>
      <c r="H45" s="82" t="s">
        <v>466</v>
      </c>
      <c r="I45" s="37" t="s">
        <v>243</v>
      </c>
      <c r="J45" s="37" t="s">
        <v>260</v>
      </c>
      <c r="K45" s="82" t="s">
        <v>467</v>
      </c>
      <c r="L45" s="13" t="s">
        <v>881</v>
      </c>
      <c r="M45" s="37" t="s">
        <v>452</v>
      </c>
      <c r="N45" s="37" t="s">
        <v>470</v>
      </c>
      <c r="O45" s="99">
        <f t="shared" si="2"/>
        <v>226097.93</v>
      </c>
      <c r="P45" s="99">
        <v>226097.93</v>
      </c>
      <c r="Q45" s="108"/>
      <c r="R45" s="85"/>
      <c r="S45" s="37" t="s">
        <v>254</v>
      </c>
      <c r="T45" s="95" t="s">
        <v>256</v>
      </c>
      <c r="U45" s="95" t="s">
        <v>256</v>
      </c>
      <c r="V45" s="95" t="s">
        <v>256</v>
      </c>
      <c r="W45" s="95" t="s">
        <v>256</v>
      </c>
      <c r="X45" s="13" t="s">
        <v>257</v>
      </c>
      <c r="Y45" s="122" t="s">
        <v>464</v>
      </c>
      <c r="Z45" s="95" t="s">
        <v>256</v>
      </c>
      <c r="AA45" s="95" t="s">
        <v>256</v>
      </c>
      <c r="AB45" s="37" t="s">
        <v>258</v>
      </c>
      <c r="AC45" s="37"/>
      <c r="AD45" s="113"/>
    </row>
    <row r="46" s="78" customFormat="1" ht="127.5" customHeight="1" spans="4:30">
      <c r="D46" s="37">
        <v>41</v>
      </c>
      <c r="E46" s="85" t="s">
        <v>882</v>
      </c>
      <c r="F46" s="37" t="s">
        <v>335</v>
      </c>
      <c r="G46" s="85" t="s">
        <v>452</v>
      </c>
      <c r="H46" s="82" t="s">
        <v>472</v>
      </c>
      <c r="I46" s="37" t="s">
        <v>243</v>
      </c>
      <c r="J46" s="37" t="s">
        <v>260</v>
      </c>
      <c r="K46" s="82" t="s">
        <v>473</v>
      </c>
      <c r="L46" s="13" t="s">
        <v>883</v>
      </c>
      <c r="M46" s="37" t="s">
        <v>452</v>
      </c>
      <c r="N46" s="37" t="s">
        <v>476</v>
      </c>
      <c r="O46" s="99">
        <f t="shared" si="2"/>
        <v>266832.93</v>
      </c>
      <c r="P46" s="99">
        <v>266832.93</v>
      </c>
      <c r="Q46" s="108"/>
      <c r="R46" s="85"/>
      <c r="S46" s="37" t="s">
        <v>254</v>
      </c>
      <c r="T46" s="95" t="s">
        <v>256</v>
      </c>
      <c r="U46" s="95" t="s">
        <v>256</v>
      </c>
      <c r="V46" s="95" t="s">
        <v>256</v>
      </c>
      <c r="W46" s="95" t="s">
        <v>256</v>
      </c>
      <c r="X46" s="13" t="s">
        <v>257</v>
      </c>
      <c r="Y46" s="122" t="s">
        <v>464</v>
      </c>
      <c r="Z46" s="95" t="s">
        <v>256</v>
      </c>
      <c r="AA46" s="95" t="s">
        <v>256</v>
      </c>
      <c r="AB46" s="37" t="s">
        <v>258</v>
      </c>
      <c r="AC46" s="37"/>
      <c r="AD46" s="113"/>
    </row>
    <row r="47" s="78" customFormat="1" ht="83.25" customHeight="1" spans="4:30">
      <c r="D47" s="37">
        <v>42</v>
      </c>
      <c r="E47" s="85" t="s">
        <v>518</v>
      </c>
      <c r="F47" s="13" t="s">
        <v>519</v>
      </c>
      <c r="G47" s="13" t="s">
        <v>366</v>
      </c>
      <c r="H47" s="44" t="s">
        <v>520</v>
      </c>
      <c r="I47" s="13" t="s">
        <v>243</v>
      </c>
      <c r="J47" s="13" t="s">
        <v>260</v>
      </c>
      <c r="K47" s="87" t="s">
        <v>521</v>
      </c>
      <c r="L47" s="13" t="s">
        <v>884</v>
      </c>
      <c r="M47" s="43" t="s">
        <v>523</v>
      </c>
      <c r="N47" s="43" t="s">
        <v>524</v>
      </c>
      <c r="O47" s="100">
        <f t="shared" ref="O47:O60" si="3">P47+Q47</f>
        <v>35147.33</v>
      </c>
      <c r="P47" s="95">
        <v>35147.33</v>
      </c>
      <c r="Q47" s="109"/>
      <c r="R47" s="110"/>
      <c r="S47" s="13" t="s">
        <v>254</v>
      </c>
      <c r="T47" s="13" t="s">
        <v>256</v>
      </c>
      <c r="U47" s="13" t="s">
        <v>256</v>
      </c>
      <c r="V47" s="13" t="s">
        <v>256</v>
      </c>
      <c r="W47" s="13" t="s">
        <v>256</v>
      </c>
      <c r="X47" s="13" t="s">
        <v>257</v>
      </c>
      <c r="Y47" s="43" t="s">
        <v>523</v>
      </c>
      <c r="Z47" s="13" t="s">
        <v>256</v>
      </c>
      <c r="AA47" s="13" t="s">
        <v>256</v>
      </c>
      <c r="AB47" s="13" t="s">
        <v>270</v>
      </c>
      <c r="AC47" s="37"/>
      <c r="AD47" s="113"/>
    </row>
    <row r="48" s="78" customFormat="1" ht="83.25" customHeight="1" spans="4:30">
      <c r="D48" s="37">
        <v>43</v>
      </c>
      <c r="E48" s="91"/>
      <c r="F48" s="13" t="s">
        <v>519</v>
      </c>
      <c r="G48" s="13" t="s">
        <v>366</v>
      </c>
      <c r="H48" s="44" t="s">
        <v>525</v>
      </c>
      <c r="I48" s="13" t="s">
        <v>243</v>
      </c>
      <c r="J48" s="13" t="s">
        <v>260</v>
      </c>
      <c r="K48" s="87" t="s">
        <v>526</v>
      </c>
      <c r="L48" s="13" t="s">
        <v>885</v>
      </c>
      <c r="M48" s="43" t="s">
        <v>523</v>
      </c>
      <c r="N48" s="43" t="s">
        <v>528</v>
      </c>
      <c r="O48" s="100">
        <f t="shared" si="3"/>
        <v>69576.13</v>
      </c>
      <c r="P48" s="95">
        <v>69576.13</v>
      </c>
      <c r="Q48" s="109"/>
      <c r="R48" s="110"/>
      <c r="S48" s="13" t="s">
        <v>254</v>
      </c>
      <c r="T48" s="13" t="s">
        <v>256</v>
      </c>
      <c r="U48" s="13" t="s">
        <v>256</v>
      </c>
      <c r="V48" s="13" t="s">
        <v>256</v>
      </c>
      <c r="W48" s="13" t="s">
        <v>256</v>
      </c>
      <c r="X48" s="13" t="s">
        <v>257</v>
      </c>
      <c r="Y48" s="43" t="s">
        <v>523</v>
      </c>
      <c r="Z48" s="13" t="s">
        <v>256</v>
      </c>
      <c r="AA48" s="13" t="s">
        <v>256</v>
      </c>
      <c r="AB48" s="13" t="s">
        <v>270</v>
      </c>
      <c r="AC48" s="37"/>
      <c r="AD48" s="113"/>
    </row>
    <row r="49" s="78" customFormat="1" ht="83.25" customHeight="1" spans="4:30">
      <c r="D49" s="37">
        <v>44</v>
      </c>
      <c r="E49" s="91"/>
      <c r="F49" s="13" t="s">
        <v>519</v>
      </c>
      <c r="G49" s="13" t="s">
        <v>366</v>
      </c>
      <c r="H49" s="44" t="s">
        <v>529</v>
      </c>
      <c r="I49" s="13" t="s">
        <v>243</v>
      </c>
      <c r="J49" s="13" t="s">
        <v>260</v>
      </c>
      <c r="K49" s="87" t="s">
        <v>530</v>
      </c>
      <c r="L49" s="13" t="s">
        <v>886</v>
      </c>
      <c r="M49" s="43" t="s">
        <v>532</v>
      </c>
      <c r="N49" s="43" t="s">
        <v>533</v>
      </c>
      <c r="O49" s="100">
        <f t="shared" si="3"/>
        <v>50296</v>
      </c>
      <c r="P49" s="95">
        <v>50296</v>
      </c>
      <c r="Q49" s="109"/>
      <c r="R49" s="110"/>
      <c r="S49" s="13" t="s">
        <v>254</v>
      </c>
      <c r="T49" s="13" t="s">
        <v>256</v>
      </c>
      <c r="U49" s="13" t="s">
        <v>256</v>
      </c>
      <c r="V49" s="13" t="s">
        <v>256</v>
      </c>
      <c r="W49" s="13" t="s">
        <v>256</v>
      </c>
      <c r="X49" s="13" t="s">
        <v>257</v>
      </c>
      <c r="Y49" s="43" t="s">
        <v>532</v>
      </c>
      <c r="Z49" s="13" t="s">
        <v>256</v>
      </c>
      <c r="AA49" s="13" t="s">
        <v>256</v>
      </c>
      <c r="AB49" s="13" t="s">
        <v>270</v>
      </c>
      <c r="AC49" s="37"/>
      <c r="AD49" s="113"/>
    </row>
    <row r="50" s="78" customFormat="1" ht="83.25" customHeight="1" spans="4:30">
      <c r="D50" s="37">
        <v>45</v>
      </c>
      <c r="E50" s="91"/>
      <c r="F50" s="13" t="s">
        <v>519</v>
      </c>
      <c r="G50" s="13" t="s">
        <v>366</v>
      </c>
      <c r="H50" s="44" t="s">
        <v>534</v>
      </c>
      <c r="I50" s="13" t="s">
        <v>243</v>
      </c>
      <c r="J50" s="13" t="s">
        <v>260</v>
      </c>
      <c r="K50" s="87" t="s">
        <v>535</v>
      </c>
      <c r="L50" s="13" t="s">
        <v>887</v>
      </c>
      <c r="M50" s="43" t="s">
        <v>532</v>
      </c>
      <c r="N50" s="43" t="s">
        <v>537</v>
      </c>
      <c r="O50" s="100">
        <f t="shared" si="3"/>
        <v>45386.15</v>
      </c>
      <c r="P50" s="95">
        <v>45386.15</v>
      </c>
      <c r="Q50" s="109"/>
      <c r="R50" s="110"/>
      <c r="S50" s="13" t="s">
        <v>254</v>
      </c>
      <c r="T50" s="13" t="s">
        <v>256</v>
      </c>
      <c r="U50" s="13" t="s">
        <v>256</v>
      </c>
      <c r="V50" s="13" t="s">
        <v>256</v>
      </c>
      <c r="W50" s="13" t="s">
        <v>256</v>
      </c>
      <c r="X50" s="13" t="s">
        <v>257</v>
      </c>
      <c r="Y50" s="43" t="s">
        <v>532</v>
      </c>
      <c r="Z50" s="13" t="s">
        <v>256</v>
      </c>
      <c r="AA50" s="13" t="s">
        <v>256</v>
      </c>
      <c r="AB50" s="13" t="s">
        <v>270</v>
      </c>
      <c r="AC50" s="37"/>
      <c r="AD50" s="113"/>
    </row>
    <row r="51" s="78" customFormat="1" ht="83.25" customHeight="1" spans="4:30">
      <c r="D51" s="37">
        <v>46</v>
      </c>
      <c r="E51" s="91"/>
      <c r="F51" s="13" t="s">
        <v>519</v>
      </c>
      <c r="G51" s="13" t="s">
        <v>366</v>
      </c>
      <c r="H51" s="44" t="s">
        <v>538</v>
      </c>
      <c r="I51" s="13" t="s">
        <v>243</v>
      </c>
      <c r="J51" s="13" t="s">
        <v>260</v>
      </c>
      <c r="K51" s="87" t="s">
        <v>539</v>
      </c>
      <c r="L51" s="13" t="s">
        <v>888</v>
      </c>
      <c r="M51" s="43" t="s">
        <v>532</v>
      </c>
      <c r="N51" s="43" t="s">
        <v>541</v>
      </c>
      <c r="O51" s="100">
        <f t="shared" si="3"/>
        <v>64067.52</v>
      </c>
      <c r="P51" s="95">
        <v>64067.52</v>
      </c>
      <c r="Q51" s="109"/>
      <c r="R51" s="110"/>
      <c r="S51" s="13" t="s">
        <v>254</v>
      </c>
      <c r="T51" s="13" t="s">
        <v>256</v>
      </c>
      <c r="U51" s="13" t="s">
        <v>256</v>
      </c>
      <c r="V51" s="13" t="s">
        <v>256</v>
      </c>
      <c r="W51" s="13" t="s">
        <v>256</v>
      </c>
      <c r="X51" s="13" t="s">
        <v>257</v>
      </c>
      <c r="Y51" s="43" t="s">
        <v>532</v>
      </c>
      <c r="Z51" s="13" t="s">
        <v>256</v>
      </c>
      <c r="AA51" s="13" t="s">
        <v>256</v>
      </c>
      <c r="AB51" s="13" t="s">
        <v>270</v>
      </c>
      <c r="AC51" s="37"/>
      <c r="AD51" s="113"/>
    </row>
    <row r="52" s="78" customFormat="1" ht="83.25" customHeight="1" spans="4:30">
      <c r="D52" s="37">
        <v>47</v>
      </c>
      <c r="E52" s="91"/>
      <c r="F52" s="13" t="s">
        <v>519</v>
      </c>
      <c r="G52" s="13" t="s">
        <v>366</v>
      </c>
      <c r="H52" s="44" t="s">
        <v>542</v>
      </c>
      <c r="I52" s="13" t="s">
        <v>243</v>
      </c>
      <c r="J52" s="13" t="s">
        <v>260</v>
      </c>
      <c r="K52" s="87" t="s">
        <v>543</v>
      </c>
      <c r="L52" s="13" t="s">
        <v>889</v>
      </c>
      <c r="M52" s="43" t="s">
        <v>532</v>
      </c>
      <c r="N52" s="43" t="s">
        <v>545</v>
      </c>
      <c r="O52" s="100">
        <f t="shared" si="3"/>
        <v>288902.62</v>
      </c>
      <c r="P52" s="95">
        <v>288902.62</v>
      </c>
      <c r="Q52" s="109"/>
      <c r="R52" s="110"/>
      <c r="S52" s="13" t="s">
        <v>254</v>
      </c>
      <c r="T52" s="13" t="s">
        <v>256</v>
      </c>
      <c r="U52" s="13" t="s">
        <v>256</v>
      </c>
      <c r="V52" s="13" t="s">
        <v>256</v>
      </c>
      <c r="W52" s="13" t="s">
        <v>256</v>
      </c>
      <c r="X52" s="13" t="s">
        <v>257</v>
      </c>
      <c r="Y52" s="43" t="s">
        <v>532</v>
      </c>
      <c r="Z52" s="13" t="s">
        <v>256</v>
      </c>
      <c r="AA52" s="13" t="s">
        <v>256</v>
      </c>
      <c r="AB52" s="13" t="s">
        <v>270</v>
      </c>
      <c r="AC52" s="37"/>
      <c r="AD52" s="113"/>
    </row>
    <row r="53" s="78" customFormat="1" ht="83.25" customHeight="1" spans="4:30">
      <c r="D53" s="37">
        <v>48</v>
      </c>
      <c r="E53" s="86"/>
      <c r="F53" s="13" t="s">
        <v>519</v>
      </c>
      <c r="G53" s="13" t="s">
        <v>366</v>
      </c>
      <c r="H53" s="44" t="s">
        <v>546</v>
      </c>
      <c r="I53" s="13" t="s">
        <v>243</v>
      </c>
      <c r="J53" s="13" t="s">
        <v>260</v>
      </c>
      <c r="K53" s="87" t="s">
        <v>547</v>
      </c>
      <c r="L53" s="13" t="s">
        <v>890</v>
      </c>
      <c r="M53" s="43" t="s">
        <v>549</v>
      </c>
      <c r="N53" s="43" t="s">
        <v>398</v>
      </c>
      <c r="O53" s="100">
        <f t="shared" si="3"/>
        <v>45386.16</v>
      </c>
      <c r="P53" s="95">
        <v>45386.16</v>
      </c>
      <c r="Q53" s="109"/>
      <c r="R53" s="110"/>
      <c r="S53" s="13" t="s">
        <v>254</v>
      </c>
      <c r="T53" s="13" t="s">
        <v>256</v>
      </c>
      <c r="U53" s="13" t="s">
        <v>256</v>
      </c>
      <c r="V53" s="13" t="s">
        <v>256</v>
      </c>
      <c r="W53" s="13" t="s">
        <v>256</v>
      </c>
      <c r="X53" s="13" t="s">
        <v>257</v>
      </c>
      <c r="Y53" s="43" t="s">
        <v>549</v>
      </c>
      <c r="Z53" s="13" t="s">
        <v>256</v>
      </c>
      <c r="AA53" s="13" t="s">
        <v>256</v>
      </c>
      <c r="AB53" s="13" t="s">
        <v>270</v>
      </c>
      <c r="AC53" s="37"/>
      <c r="AD53" s="113"/>
    </row>
    <row r="54" s="78" customFormat="1" ht="83.25" customHeight="1" spans="4:30">
      <c r="D54" s="37">
        <v>49</v>
      </c>
      <c r="E54" s="85" t="s">
        <v>550</v>
      </c>
      <c r="F54" s="13" t="s">
        <v>519</v>
      </c>
      <c r="G54" s="13" t="s">
        <v>366</v>
      </c>
      <c r="H54" s="44" t="s">
        <v>551</v>
      </c>
      <c r="I54" s="13" t="s">
        <v>243</v>
      </c>
      <c r="J54" s="13" t="s">
        <v>260</v>
      </c>
      <c r="K54" s="87" t="s">
        <v>552</v>
      </c>
      <c r="L54" s="13" t="s">
        <v>891</v>
      </c>
      <c r="M54" s="45" t="s">
        <v>554</v>
      </c>
      <c r="N54" s="45" t="s">
        <v>555</v>
      </c>
      <c r="O54" s="100">
        <f t="shared" si="3"/>
        <v>192378.43</v>
      </c>
      <c r="P54" s="95">
        <v>192378.43</v>
      </c>
      <c r="Q54" s="109"/>
      <c r="R54" s="110"/>
      <c r="S54" s="13" t="s">
        <v>254</v>
      </c>
      <c r="T54" s="13" t="s">
        <v>256</v>
      </c>
      <c r="U54" s="13" t="s">
        <v>256</v>
      </c>
      <c r="V54" s="13" t="s">
        <v>256</v>
      </c>
      <c r="W54" s="13" t="s">
        <v>256</v>
      </c>
      <c r="X54" s="13" t="s">
        <v>257</v>
      </c>
      <c r="Y54" s="45" t="s">
        <v>554</v>
      </c>
      <c r="Z54" s="13" t="s">
        <v>256</v>
      </c>
      <c r="AA54" s="13" t="s">
        <v>256</v>
      </c>
      <c r="AB54" s="13" t="s">
        <v>270</v>
      </c>
      <c r="AC54" s="37"/>
      <c r="AD54" s="113"/>
    </row>
    <row r="55" s="78" customFormat="1" ht="83.25" customHeight="1" spans="4:30">
      <c r="D55" s="37">
        <v>50</v>
      </c>
      <c r="E55" s="91"/>
      <c r="F55" s="13" t="s">
        <v>519</v>
      </c>
      <c r="G55" s="13" t="s">
        <v>366</v>
      </c>
      <c r="H55" s="44" t="s">
        <v>556</v>
      </c>
      <c r="I55" s="13" t="s">
        <v>243</v>
      </c>
      <c r="J55" s="13" t="s">
        <v>260</v>
      </c>
      <c r="K55" s="87" t="s">
        <v>557</v>
      </c>
      <c r="L55" s="13" t="s">
        <v>892</v>
      </c>
      <c r="M55" s="45" t="s">
        <v>554</v>
      </c>
      <c r="N55" s="45" t="s">
        <v>555</v>
      </c>
      <c r="O55" s="100">
        <f t="shared" si="3"/>
        <v>76740.26</v>
      </c>
      <c r="P55" s="95">
        <v>76740.26</v>
      </c>
      <c r="Q55" s="109"/>
      <c r="R55" s="110"/>
      <c r="S55" s="13" t="s">
        <v>254</v>
      </c>
      <c r="T55" s="13" t="s">
        <v>256</v>
      </c>
      <c r="U55" s="13" t="s">
        <v>256</v>
      </c>
      <c r="V55" s="13" t="s">
        <v>256</v>
      </c>
      <c r="W55" s="13" t="s">
        <v>256</v>
      </c>
      <c r="X55" s="13" t="s">
        <v>257</v>
      </c>
      <c r="Y55" s="45" t="s">
        <v>554</v>
      </c>
      <c r="Z55" s="13" t="s">
        <v>256</v>
      </c>
      <c r="AA55" s="13" t="s">
        <v>256</v>
      </c>
      <c r="AB55" s="13" t="s">
        <v>270</v>
      </c>
      <c r="AC55" s="37"/>
      <c r="AD55" s="113"/>
    </row>
    <row r="56" s="78" customFormat="1" ht="83.25" customHeight="1" spans="4:30">
      <c r="D56" s="37">
        <v>51</v>
      </c>
      <c r="E56" s="91"/>
      <c r="F56" s="13" t="s">
        <v>519</v>
      </c>
      <c r="G56" s="13" t="s">
        <v>366</v>
      </c>
      <c r="H56" s="44" t="s">
        <v>559</v>
      </c>
      <c r="I56" s="13" t="s">
        <v>243</v>
      </c>
      <c r="J56" s="13" t="s">
        <v>260</v>
      </c>
      <c r="K56" s="87" t="s">
        <v>560</v>
      </c>
      <c r="L56" s="13" t="s">
        <v>893</v>
      </c>
      <c r="M56" s="45" t="s">
        <v>554</v>
      </c>
      <c r="N56" s="45" t="s">
        <v>555</v>
      </c>
      <c r="O56" s="100">
        <f t="shared" si="3"/>
        <v>168786.35</v>
      </c>
      <c r="P56" s="95">
        <v>168786.35</v>
      </c>
      <c r="Q56" s="109"/>
      <c r="R56" s="110"/>
      <c r="S56" s="13" t="s">
        <v>254</v>
      </c>
      <c r="T56" s="13" t="s">
        <v>256</v>
      </c>
      <c r="U56" s="13" t="s">
        <v>256</v>
      </c>
      <c r="V56" s="13" t="s">
        <v>256</v>
      </c>
      <c r="W56" s="13" t="s">
        <v>256</v>
      </c>
      <c r="X56" s="13" t="s">
        <v>257</v>
      </c>
      <c r="Y56" s="45" t="s">
        <v>554</v>
      </c>
      <c r="Z56" s="13" t="s">
        <v>256</v>
      </c>
      <c r="AA56" s="13" t="s">
        <v>256</v>
      </c>
      <c r="AB56" s="13" t="s">
        <v>270</v>
      </c>
      <c r="AC56" s="37"/>
      <c r="AD56" s="113"/>
    </row>
    <row r="57" s="78" customFormat="1" ht="83.25" customHeight="1" spans="4:30">
      <c r="D57" s="37">
        <v>52</v>
      </c>
      <c r="E57" s="86"/>
      <c r="F57" s="13" t="s">
        <v>519</v>
      </c>
      <c r="G57" s="13" t="s">
        <v>366</v>
      </c>
      <c r="H57" s="44" t="s">
        <v>562</v>
      </c>
      <c r="I57" s="13" t="s">
        <v>243</v>
      </c>
      <c r="J57" s="13" t="s">
        <v>260</v>
      </c>
      <c r="K57" s="87" t="s">
        <v>563</v>
      </c>
      <c r="L57" s="13" t="s">
        <v>894</v>
      </c>
      <c r="M57" s="45" t="s">
        <v>565</v>
      </c>
      <c r="N57" s="45" t="s">
        <v>555</v>
      </c>
      <c r="O57" s="100">
        <f t="shared" si="3"/>
        <v>89882.16</v>
      </c>
      <c r="P57" s="95">
        <v>89882.16</v>
      </c>
      <c r="Q57" s="109"/>
      <c r="R57" s="110"/>
      <c r="S57" s="13" t="s">
        <v>254</v>
      </c>
      <c r="T57" s="13" t="s">
        <v>256</v>
      </c>
      <c r="U57" s="13" t="s">
        <v>256</v>
      </c>
      <c r="V57" s="13" t="s">
        <v>256</v>
      </c>
      <c r="W57" s="13" t="s">
        <v>256</v>
      </c>
      <c r="X57" s="13" t="s">
        <v>257</v>
      </c>
      <c r="Y57" s="45" t="s">
        <v>565</v>
      </c>
      <c r="Z57" s="13" t="s">
        <v>256</v>
      </c>
      <c r="AA57" s="13" t="s">
        <v>256</v>
      </c>
      <c r="AB57" s="13" t="s">
        <v>270</v>
      </c>
      <c r="AC57" s="37"/>
      <c r="AD57" s="113"/>
    </row>
    <row r="58" s="78" customFormat="1" ht="83.25" customHeight="1" spans="4:30">
      <c r="D58" s="37">
        <v>53</v>
      </c>
      <c r="E58" s="85" t="s">
        <v>566</v>
      </c>
      <c r="F58" s="13" t="s">
        <v>519</v>
      </c>
      <c r="G58" s="13" t="s">
        <v>366</v>
      </c>
      <c r="H58" s="44" t="s">
        <v>86</v>
      </c>
      <c r="I58" s="13" t="s">
        <v>243</v>
      </c>
      <c r="J58" s="13" t="s">
        <v>260</v>
      </c>
      <c r="K58" s="87" t="s">
        <v>567</v>
      </c>
      <c r="L58" s="13" t="s">
        <v>895</v>
      </c>
      <c r="M58" s="43" t="s">
        <v>523</v>
      </c>
      <c r="N58" s="43" t="s">
        <v>569</v>
      </c>
      <c r="O58" s="100">
        <f t="shared" si="3"/>
        <v>174233.49</v>
      </c>
      <c r="P58" s="95">
        <v>174233.49</v>
      </c>
      <c r="Q58" s="109"/>
      <c r="R58" s="110"/>
      <c r="S58" s="13" t="s">
        <v>254</v>
      </c>
      <c r="T58" s="13" t="s">
        <v>256</v>
      </c>
      <c r="U58" s="13" t="s">
        <v>256</v>
      </c>
      <c r="V58" s="13" t="s">
        <v>256</v>
      </c>
      <c r="W58" s="13" t="s">
        <v>256</v>
      </c>
      <c r="X58" s="13" t="s">
        <v>257</v>
      </c>
      <c r="Y58" s="43" t="s">
        <v>523</v>
      </c>
      <c r="Z58" s="13" t="s">
        <v>256</v>
      </c>
      <c r="AA58" s="13" t="s">
        <v>256</v>
      </c>
      <c r="AB58" s="13" t="s">
        <v>270</v>
      </c>
      <c r="AC58" s="37"/>
      <c r="AD58" s="113"/>
    </row>
    <row r="59" s="78" customFormat="1" ht="83.25" customHeight="1" spans="4:30">
      <c r="D59" s="37">
        <v>54</v>
      </c>
      <c r="E59" s="91"/>
      <c r="F59" s="13" t="s">
        <v>519</v>
      </c>
      <c r="G59" s="13" t="s">
        <v>366</v>
      </c>
      <c r="H59" s="44" t="s">
        <v>88</v>
      </c>
      <c r="I59" s="13" t="s">
        <v>243</v>
      </c>
      <c r="J59" s="13" t="s">
        <v>260</v>
      </c>
      <c r="K59" s="87" t="s">
        <v>570</v>
      </c>
      <c r="L59" s="13" t="s">
        <v>896</v>
      </c>
      <c r="M59" s="43" t="s">
        <v>523</v>
      </c>
      <c r="N59" s="43" t="s">
        <v>569</v>
      </c>
      <c r="O59" s="100">
        <f t="shared" si="3"/>
        <v>177631.5</v>
      </c>
      <c r="P59" s="95">
        <v>177631.5</v>
      </c>
      <c r="Q59" s="109"/>
      <c r="R59" s="110"/>
      <c r="S59" s="13" t="s">
        <v>254</v>
      </c>
      <c r="T59" s="13" t="s">
        <v>256</v>
      </c>
      <c r="U59" s="13" t="s">
        <v>256</v>
      </c>
      <c r="V59" s="13" t="s">
        <v>256</v>
      </c>
      <c r="W59" s="13" t="s">
        <v>256</v>
      </c>
      <c r="X59" s="13" t="s">
        <v>257</v>
      </c>
      <c r="Y59" s="43" t="s">
        <v>523</v>
      </c>
      <c r="Z59" s="13" t="s">
        <v>256</v>
      </c>
      <c r="AA59" s="13" t="s">
        <v>256</v>
      </c>
      <c r="AB59" s="13" t="s">
        <v>270</v>
      </c>
      <c r="AC59" s="37"/>
      <c r="AD59" s="113"/>
    </row>
    <row r="60" s="78" customFormat="1" ht="83.25" customHeight="1" spans="4:30">
      <c r="D60" s="37">
        <v>55</v>
      </c>
      <c r="E60" s="86"/>
      <c r="F60" s="13" t="s">
        <v>519</v>
      </c>
      <c r="G60" s="13" t="s">
        <v>366</v>
      </c>
      <c r="H60" s="44" t="s">
        <v>90</v>
      </c>
      <c r="I60" s="13" t="s">
        <v>243</v>
      </c>
      <c r="J60" s="13" t="s">
        <v>260</v>
      </c>
      <c r="K60" s="87" t="s">
        <v>572</v>
      </c>
      <c r="L60" s="13" t="s">
        <v>897</v>
      </c>
      <c r="M60" s="43" t="s">
        <v>574</v>
      </c>
      <c r="N60" s="43" t="s">
        <v>575</v>
      </c>
      <c r="O60" s="100">
        <f t="shared" si="3"/>
        <v>50632.88</v>
      </c>
      <c r="P60" s="95">
        <v>50632.88</v>
      </c>
      <c r="Q60" s="109"/>
      <c r="R60" s="110"/>
      <c r="S60" s="13" t="s">
        <v>254</v>
      </c>
      <c r="T60" s="13" t="s">
        <v>256</v>
      </c>
      <c r="U60" s="13" t="s">
        <v>256</v>
      </c>
      <c r="V60" s="13" t="s">
        <v>256</v>
      </c>
      <c r="W60" s="13" t="s">
        <v>256</v>
      </c>
      <c r="X60" s="13" t="s">
        <v>257</v>
      </c>
      <c r="Y60" s="43" t="s">
        <v>574</v>
      </c>
      <c r="Z60" s="13" t="s">
        <v>256</v>
      </c>
      <c r="AA60" s="13" t="s">
        <v>256</v>
      </c>
      <c r="AB60" s="13" t="s">
        <v>270</v>
      </c>
      <c r="AC60" s="37"/>
      <c r="AD60" s="113"/>
    </row>
    <row r="61" s="78" customFormat="1" ht="54" customHeight="1" spans="4:30">
      <c r="D61" s="37">
        <v>56</v>
      </c>
      <c r="E61" s="37" t="s">
        <v>586</v>
      </c>
      <c r="F61" s="13" t="s">
        <v>519</v>
      </c>
      <c r="G61" s="13" t="s">
        <v>366</v>
      </c>
      <c r="H61" s="82" t="s">
        <v>587</v>
      </c>
      <c r="I61" s="13" t="s">
        <v>243</v>
      </c>
      <c r="J61" s="13" t="s">
        <v>260</v>
      </c>
      <c r="K61" s="82" t="s">
        <v>588</v>
      </c>
      <c r="L61" s="13" t="s">
        <v>898</v>
      </c>
      <c r="M61" s="45" t="s">
        <v>565</v>
      </c>
      <c r="N61" s="45" t="s">
        <v>590</v>
      </c>
      <c r="O61" s="97">
        <f t="shared" ref="O61:O80" si="4">P61+Q61+R61</f>
        <v>438803.12</v>
      </c>
      <c r="P61" s="97">
        <v>438803.12</v>
      </c>
      <c r="Q61" s="104"/>
      <c r="R61" s="41"/>
      <c r="S61" s="37" t="s">
        <v>254</v>
      </c>
      <c r="T61" s="13" t="s">
        <v>256</v>
      </c>
      <c r="U61" s="13" t="s">
        <v>256</v>
      </c>
      <c r="V61" s="13" t="s">
        <v>256</v>
      </c>
      <c r="W61" s="13" t="s">
        <v>256</v>
      </c>
      <c r="X61" s="13" t="s">
        <v>257</v>
      </c>
      <c r="Y61" s="13" t="s">
        <v>565</v>
      </c>
      <c r="Z61" s="13" t="s">
        <v>256</v>
      </c>
      <c r="AA61" s="13" t="s">
        <v>256</v>
      </c>
      <c r="AB61" s="37" t="s">
        <v>270</v>
      </c>
      <c r="AC61" s="37"/>
      <c r="AD61" s="113"/>
    </row>
    <row r="62" s="78" customFormat="1" ht="54" customHeight="1" spans="4:30">
      <c r="D62" s="37">
        <v>57</v>
      </c>
      <c r="E62" s="37" t="s">
        <v>591</v>
      </c>
      <c r="F62" s="13" t="s">
        <v>519</v>
      </c>
      <c r="G62" s="13" t="s">
        <v>366</v>
      </c>
      <c r="H62" s="92" t="s">
        <v>592</v>
      </c>
      <c r="I62" s="13" t="s">
        <v>243</v>
      </c>
      <c r="J62" s="13" t="s">
        <v>260</v>
      </c>
      <c r="K62" s="82" t="s">
        <v>593</v>
      </c>
      <c r="L62" s="13" t="s">
        <v>899</v>
      </c>
      <c r="M62" s="45" t="s">
        <v>549</v>
      </c>
      <c r="N62" s="45" t="s">
        <v>595</v>
      </c>
      <c r="O62" s="97">
        <f t="shared" si="4"/>
        <v>709668.35</v>
      </c>
      <c r="P62" s="97">
        <v>709668.35</v>
      </c>
      <c r="Q62" s="104"/>
      <c r="R62" s="41"/>
      <c r="S62" s="37" t="s">
        <v>254</v>
      </c>
      <c r="T62" s="13" t="s">
        <v>256</v>
      </c>
      <c r="U62" s="13" t="s">
        <v>256</v>
      </c>
      <c r="V62" s="13" t="s">
        <v>256</v>
      </c>
      <c r="W62" s="13" t="s">
        <v>256</v>
      </c>
      <c r="X62" s="13" t="s">
        <v>257</v>
      </c>
      <c r="Y62" s="45" t="s">
        <v>549</v>
      </c>
      <c r="Z62" s="13" t="s">
        <v>256</v>
      </c>
      <c r="AA62" s="13" t="s">
        <v>256</v>
      </c>
      <c r="AB62" s="37" t="s">
        <v>270</v>
      </c>
      <c r="AC62" s="37"/>
      <c r="AD62" s="113"/>
    </row>
    <row r="63" s="78" customFormat="1" ht="73.5" customHeight="1" spans="4:30">
      <c r="D63" s="37">
        <v>58</v>
      </c>
      <c r="E63" s="37" t="s">
        <v>900</v>
      </c>
      <c r="F63" s="13" t="s">
        <v>519</v>
      </c>
      <c r="G63" s="37" t="s">
        <v>366</v>
      </c>
      <c r="H63" s="89" t="s">
        <v>901</v>
      </c>
      <c r="I63" s="37" t="s">
        <v>243</v>
      </c>
      <c r="J63" s="13" t="s">
        <v>424</v>
      </c>
      <c r="K63" s="37" t="s">
        <v>902</v>
      </c>
      <c r="L63" s="13" t="s">
        <v>903</v>
      </c>
      <c r="M63" s="37" t="s">
        <v>904</v>
      </c>
      <c r="N63" s="37" t="s">
        <v>904</v>
      </c>
      <c r="O63" s="97">
        <f t="shared" si="4"/>
        <v>5400000</v>
      </c>
      <c r="P63" s="97">
        <v>5400000</v>
      </c>
      <c r="Q63" s="104"/>
      <c r="R63" s="41"/>
      <c r="S63" s="13" t="s">
        <v>256</v>
      </c>
      <c r="T63" s="13" t="s">
        <v>256</v>
      </c>
      <c r="U63" s="13" t="s">
        <v>256</v>
      </c>
      <c r="V63" s="13" t="s">
        <v>256</v>
      </c>
      <c r="W63" s="13" t="s">
        <v>256</v>
      </c>
      <c r="X63" s="13" t="s">
        <v>256</v>
      </c>
      <c r="Y63" s="13" t="s">
        <v>256</v>
      </c>
      <c r="Z63" s="13" t="s">
        <v>256</v>
      </c>
      <c r="AA63" s="13" t="s">
        <v>256</v>
      </c>
      <c r="AB63" s="37" t="s">
        <v>255</v>
      </c>
      <c r="AC63" s="37" t="s">
        <v>697</v>
      </c>
      <c r="AD63" s="113"/>
    </row>
    <row r="64" s="78" customFormat="1" ht="82.5" customHeight="1" spans="4:30">
      <c r="D64" s="37">
        <v>59</v>
      </c>
      <c r="E64" s="37" t="s">
        <v>576</v>
      </c>
      <c r="F64" s="13" t="s">
        <v>519</v>
      </c>
      <c r="G64" s="13" t="s">
        <v>366</v>
      </c>
      <c r="H64" s="93" t="s">
        <v>577</v>
      </c>
      <c r="I64" s="13" t="s">
        <v>243</v>
      </c>
      <c r="J64" s="13" t="s">
        <v>260</v>
      </c>
      <c r="K64" s="82" t="s">
        <v>578</v>
      </c>
      <c r="L64" s="13" t="s">
        <v>905</v>
      </c>
      <c r="M64" s="43" t="s">
        <v>565</v>
      </c>
      <c r="N64" s="43" t="s">
        <v>580</v>
      </c>
      <c r="O64" s="97">
        <f t="shared" si="4"/>
        <v>1400000</v>
      </c>
      <c r="P64" s="97">
        <v>1400000</v>
      </c>
      <c r="Q64" s="104"/>
      <c r="R64" s="41"/>
      <c r="S64" s="37" t="s">
        <v>254</v>
      </c>
      <c r="T64" s="13" t="s">
        <v>256</v>
      </c>
      <c r="U64" s="13" t="s">
        <v>256</v>
      </c>
      <c r="V64" s="13" t="s">
        <v>256</v>
      </c>
      <c r="W64" s="13" t="s">
        <v>256</v>
      </c>
      <c r="X64" s="13" t="s">
        <v>257</v>
      </c>
      <c r="Y64" s="43" t="s">
        <v>565</v>
      </c>
      <c r="Z64" s="13" t="s">
        <v>256</v>
      </c>
      <c r="AA64" s="13" t="s">
        <v>256</v>
      </c>
      <c r="AB64" s="37" t="s">
        <v>255</v>
      </c>
      <c r="AC64" s="13" t="s">
        <v>906</v>
      </c>
      <c r="AD64" s="113"/>
    </row>
    <row r="65" s="78" customFormat="1" ht="82.5" customHeight="1" spans="4:30">
      <c r="D65" s="37">
        <v>60</v>
      </c>
      <c r="E65" s="37" t="s">
        <v>581</v>
      </c>
      <c r="F65" s="13" t="s">
        <v>519</v>
      </c>
      <c r="G65" s="13" t="s">
        <v>366</v>
      </c>
      <c r="H65" s="82" t="s">
        <v>582</v>
      </c>
      <c r="I65" s="13" t="s">
        <v>243</v>
      </c>
      <c r="J65" s="13" t="s">
        <v>260</v>
      </c>
      <c r="K65" s="82" t="s">
        <v>583</v>
      </c>
      <c r="L65" s="13" t="s">
        <v>907</v>
      </c>
      <c r="M65" s="43" t="s">
        <v>549</v>
      </c>
      <c r="N65" s="43" t="s">
        <v>585</v>
      </c>
      <c r="O65" s="97">
        <f t="shared" si="4"/>
        <v>1041481.55</v>
      </c>
      <c r="P65" s="97">
        <v>1041481.55</v>
      </c>
      <c r="Q65" s="104"/>
      <c r="R65" s="41"/>
      <c r="S65" s="37" t="s">
        <v>254</v>
      </c>
      <c r="T65" s="13" t="s">
        <v>256</v>
      </c>
      <c r="U65" s="13" t="s">
        <v>256</v>
      </c>
      <c r="V65" s="13" t="s">
        <v>256</v>
      </c>
      <c r="W65" s="13" t="s">
        <v>256</v>
      </c>
      <c r="X65" s="13" t="s">
        <v>257</v>
      </c>
      <c r="Y65" s="43" t="s">
        <v>549</v>
      </c>
      <c r="Z65" s="13" t="s">
        <v>256</v>
      </c>
      <c r="AA65" s="13" t="s">
        <v>256</v>
      </c>
      <c r="AB65" s="37" t="s">
        <v>255</v>
      </c>
      <c r="AC65" s="13" t="s">
        <v>906</v>
      </c>
      <c r="AD65" s="113"/>
    </row>
    <row r="66" s="78" customFormat="1" ht="69.75" customHeight="1" spans="4:30">
      <c r="D66" s="37">
        <v>61</v>
      </c>
      <c r="E66" s="37" t="s">
        <v>662</v>
      </c>
      <c r="F66" s="13" t="s">
        <v>302</v>
      </c>
      <c r="G66" s="13" t="s">
        <v>789</v>
      </c>
      <c r="H66" s="89" t="s">
        <v>908</v>
      </c>
      <c r="I66" s="37" t="s">
        <v>243</v>
      </c>
      <c r="J66" s="37" t="s">
        <v>260</v>
      </c>
      <c r="K66" s="37" t="s">
        <v>909</v>
      </c>
      <c r="L66" s="13" t="s">
        <v>910</v>
      </c>
      <c r="M66" s="119" t="s">
        <v>789</v>
      </c>
      <c r="N66" s="119" t="s">
        <v>307</v>
      </c>
      <c r="O66" s="97">
        <f t="shared" si="4"/>
        <v>1356951.95</v>
      </c>
      <c r="P66" s="97">
        <v>1250000</v>
      </c>
      <c r="Q66" s="104">
        <v>106951.95</v>
      </c>
      <c r="R66" s="41"/>
      <c r="S66" s="37" t="s">
        <v>254</v>
      </c>
      <c r="T66" s="13" t="s">
        <v>256</v>
      </c>
      <c r="U66" s="13" t="s">
        <v>256</v>
      </c>
      <c r="V66" s="13" t="s">
        <v>256</v>
      </c>
      <c r="W66" s="13" t="s">
        <v>256</v>
      </c>
      <c r="X66" s="13" t="s">
        <v>257</v>
      </c>
      <c r="Y66" s="13" t="s">
        <v>789</v>
      </c>
      <c r="Z66" s="13" t="s">
        <v>256</v>
      </c>
      <c r="AA66" s="13" t="s">
        <v>256</v>
      </c>
      <c r="AB66" s="37" t="s">
        <v>255</v>
      </c>
      <c r="AC66" s="37" t="s">
        <v>911</v>
      </c>
      <c r="AD66" s="113"/>
    </row>
    <row r="67" s="78" customFormat="1" ht="69.75" customHeight="1" spans="4:30">
      <c r="D67" s="37">
        <v>62</v>
      </c>
      <c r="E67" s="37" t="s">
        <v>663</v>
      </c>
      <c r="F67" s="13" t="s">
        <v>302</v>
      </c>
      <c r="G67" s="13" t="s">
        <v>789</v>
      </c>
      <c r="H67" s="89" t="s">
        <v>912</v>
      </c>
      <c r="I67" s="37" t="s">
        <v>243</v>
      </c>
      <c r="J67" s="37" t="s">
        <v>250</v>
      </c>
      <c r="K67" s="37" t="s">
        <v>913</v>
      </c>
      <c r="L67" s="13" t="s">
        <v>914</v>
      </c>
      <c r="M67" s="119" t="s">
        <v>789</v>
      </c>
      <c r="N67" s="119" t="s">
        <v>307</v>
      </c>
      <c r="O67" s="97">
        <f t="shared" si="4"/>
        <v>974787.09</v>
      </c>
      <c r="P67" s="97">
        <v>900000</v>
      </c>
      <c r="Q67" s="104">
        <v>74787.09</v>
      </c>
      <c r="R67" s="41"/>
      <c r="S67" s="13" t="s">
        <v>256</v>
      </c>
      <c r="T67" s="13" t="s">
        <v>256</v>
      </c>
      <c r="U67" s="13" t="s">
        <v>256</v>
      </c>
      <c r="V67" s="13" t="s">
        <v>256</v>
      </c>
      <c r="W67" s="13" t="s">
        <v>256</v>
      </c>
      <c r="X67" s="13" t="s">
        <v>256</v>
      </c>
      <c r="Y67" s="13" t="s">
        <v>256</v>
      </c>
      <c r="Z67" s="13" t="s">
        <v>256</v>
      </c>
      <c r="AA67" s="13" t="s">
        <v>256</v>
      </c>
      <c r="AB67" s="37" t="s">
        <v>255</v>
      </c>
      <c r="AC67" s="37" t="s">
        <v>697</v>
      </c>
      <c r="AD67" s="113"/>
    </row>
    <row r="68" s="78" customFormat="1" ht="69.75" customHeight="1" spans="4:30">
      <c r="D68" s="37">
        <v>63</v>
      </c>
      <c r="E68" s="37" t="s">
        <v>664</v>
      </c>
      <c r="F68" s="13" t="s">
        <v>302</v>
      </c>
      <c r="G68" s="13" t="s">
        <v>789</v>
      </c>
      <c r="H68" s="89" t="s">
        <v>915</v>
      </c>
      <c r="I68" s="37" t="s">
        <v>243</v>
      </c>
      <c r="J68" s="37" t="s">
        <v>250</v>
      </c>
      <c r="K68" s="37" t="s">
        <v>916</v>
      </c>
      <c r="L68" s="13" t="s">
        <v>917</v>
      </c>
      <c r="M68" s="119" t="s">
        <v>316</v>
      </c>
      <c r="N68" s="119" t="s">
        <v>918</v>
      </c>
      <c r="O68" s="97">
        <f t="shared" si="4"/>
        <v>312238.22</v>
      </c>
      <c r="P68" s="97">
        <v>300000</v>
      </c>
      <c r="Q68" s="104">
        <v>12238.22</v>
      </c>
      <c r="R68" s="41"/>
      <c r="S68" s="13" t="s">
        <v>256</v>
      </c>
      <c r="T68" s="13" t="s">
        <v>256</v>
      </c>
      <c r="U68" s="13" t="s">
        <v>256</v>
      </c>
      <c r="V68" s="13" t="s">
        <v>256</v>
      </c>
      <c r="W68" s="13" t="s">
        <v>256</v>
      </c>
      <c r="X68" s="13" t="s">
        <v>256</v>
      </c>
      <c r="Y68" s="13" t="s">
        <v>256</v>
      </c>
      <c r="Z68" s="13" t="s">
        <v>256</v>
      </c>
      <c r="AA68" s="13" t="s">
        <v>256</v>
      </c>
      <c r="AB68" s="37" t="s">
        <v>255</v>
      </c>
      <c r="AC68" s="37" t="s">
        <v>697</v>
      </c>
      <c r="AD68" s="113"/>
    </row>
    <row r="69" s="78" customFormat="1" ht="43.5" customHeight="1" spans="4:30">
      <c r="D69" s="37">
        <v>64</v>
      </c>
      <c r="E69" s="37" t="s">
        <v>665</v>
      </c>
      <c r="F69" s="13" t="s">
        <v>302</v>
      </c>
      <c r="G69" s="13" t="s">
        <v>789</v>
      </c>
      <c r="H69" s="89" t="s">
        <v>919</v>
      </c>
      <c r="I69" s="37" t="s">
        <v>243</v>
      </c>
      <c r="J69" s="37" t="s">
        <v>282</v>
      </c>
      <c r="K69" s="37" t="s">
        <v>920</v>
      </c>
      <c r="L69" s="13" t="s">
        <v>921</v>
      </c>
      <c r="M69" s="119" t="s">
        <v>437</v>
      </c>
      <c r="N69" s="119" t="s">
        <v>438</v>
      </c>
      <c r="O69" s="97">
        <f t="shared" si="4"/>
        <v>489600</v>
      </c>
      <c r="P69" s="97">
        <v>489600</v>
      </c>
      <c r="Q69" s="104"/>
      <c r="R69" s="41"/>
      <c r="S69" s="13" t="s">
        <v>254</v>
      </c>
      <c r="T69" s="13" t="s">
        <v>256</v>
      </c>
      <c r="U69" s="13" t="s">
        <v>256</v>
      </c>
      <c r="V69" s="13" t="s">
        <v>256</v>
      </c>
      <c r="W69" s="13" t="s">
        <v>256</v>
      </c>
      <c r="X69" s="13" t="s">
        <v>257</v>
      </c>
      <c r="Y69" s="13" t="s">
        <v>437</v>
      </c>
      <c r="Z69" s="13" t="s">
        <v>256</v>
      </c>
      <c r="AA69" s="13" t="s">
        <v>256</v>
      </c>
      <c r="AB69" s="37" t="s">
        <v>255</v>
      </c>
      <c r="AC69" s="37" t="s">
        <v>906</v>
      </c>
      <c r="AD69" s="113"/>
    </row>
    <row r="70" s="78" customFormat="1" ht="43.5" customHeight="1" spans="4:30">
      <c r="D70" s="37">
        <v>65</v>
      </c>
      <c r="E70" s="37" t="s">
        <v>666</v>
      </c>
      <c r="F70" s="13" t="s">
        <v>302</v>
      </c>
      <c r="G70" s="13" t="s">
        <v>789</v>
      </c>
      <c r="H70" s="89" t="s">
        <v>922</v>
      </c>
      <c r="I70" s="37" t="s">
        <v>243</v>
      </c>
      <c r="J70" s="37" t="s">
        <v>282</v>
      </c>
      <c r="K70" s="37" t="s">
        <v>923</v>
      </c>
      <c r="L70" s="13" t="s">
        <v>924</v>
      </c>
      <c r="M70" s="119" t="s">
        <v>437</v>
      </c>
      <c r="N70" s="119" t="s">
        <v>438</v>
      </c>
      <c r="O70" s="97">
        <f t="shared" si="4"/>
        <v>1303256.05</v>
      </c>
      <c r="P70" s="97">
        <v>1300000</v>
      </c>
      <c r="Q70" s="104">
        <v>3256.05</v>
      </c>
      <c r="R70" s="41"/>
      <c r="S70" s="37" t="s">
        <v>254</v>
      </c>
      <c r="T70" s="13" t="s">
        <v>256</v>
      </c>
      <c r="U70" s="13" t="s">
        <v>256</v>
      </c>
      <c r="V70" s="13" t="s">
        <v>256</v>
      </c>
      <c r="W70" s="13" t="s">
        <v>256</v>
      </c>
      <c r="X70" s="13" t="s">
        <v>257</v>
      </c>
      <c r="Y70" s="119" t="s">
        <v>437</v>
      </c>
      <c r="Z70" s="13" t="s">
        <v>256</v>
      </c>
      <c r="AA70" s="13" t="s">
        <v>256</v>
      </c>
      <c r="AB70" s="37" t="s">
        <v>255</v>
      </c>
      <c r="AC70" s="37" t="s">
        <v>906</v>
      </c>
      <c r="AD70" s="113"/>
    </row>
    <row r="71" s="78" customFormat="1" ht="43.5" customHeight="1" spans="4:30">
      <c r="D71" s="37">
        <v>66</v>
      </c>
      <c r="E71" s="37" t="s">
        <v>667</v>
      </c>
      <c r="F71" s="13" t="s">
        <v>302</v>
      </c>
      <c r="G71" s="13" t="s">
        <v>789</v>
      </c>
      <c r="H71" s="89" t="s">
        <v>925</v>
      </c>
      <c r="I71" s="37" t="s">
        <v>243</v>
      </c>
      <c r="J71" s="37" t="s">
        <v>282</v>
      </c>
      <c r="K71" s="37" t="s">
        <v>926</v>
      </c>
      <c r="L71" s="13" t="s">
        <v>927</v>
      </c>
      <c r="M71" s="119" t="s">
        <v>928</v>
      </c>
      <c r="N71" s="119" t="s">
        <v>929</v>
      </c>
      <c r="O71" s="97">
        <f t="shared" si="4"/>
        <v>200000</v>
      </c>
      <c r="P71" s="97">
        <v>200000</v>
      </c>
      <c r="Q71" s="104"/>
      <c r="R71" s="41"/>
      <c r="S71" s="13" t="s">
        <v>256</v>
      </c>
      <c r="T71" s="13" t="s">
        <v>256</v>
      </c>
      <c r="U71" s="13" t="s">
        <v>256</v>
      </c>
      <c r="V71" s="13" t="s">
        <v>256</v>
      </c>
      <c r="W71" s="13" t="s">
        <v>256</v>
      </c>
      <c r="X71" s="13" t="s">
        <v>256</v>
      </c>
      <c r="Y71" s="13" t="s">
        <v>256</v>
      </c>
      <c r="Z71" s="13" t="s">
        <v>256</v>
      </c>
      <c r="AA71" s="13" t="s">
        <v>256</v>
      </c>
      <c r="AB71" s="37" t="s">
        <v>255</v>
      </c>
      <c r="AC71" s="37" t="s">
        <v>697</v>
      </c>
      <c r="AD71" s="113"/>
    </row>
    <row r="72" s="78" customFormat="1" ht="42" customHeight="1" spans="4:30">
      <c r="D72" s="37">
        <v>67</v>
      </c>
      <c r="E72" s="37" t="s">
        <v>668</v>
      </c>
      <c r="F72" s="13" t="s">
        <v>302</v>
      </c>
      <c r="G72" s="13" t="s">
        <v>789</v>
      </c>
      <c r="H72" s="89" t="s">
        <v>930</v>
      </c>
      <c r="I72" s="37" t="s">
        <v>243</v>
      </c>
      <c r="J72" s="37" t="s">
        <v>282</v>
      </c>
      <c r="K72" s="37" t="s">
        <v>931</v>
      </c>
      <c r="L72" s="13" t="s">
        <v>932</v>
      </c>
      <c r="M72" s="119" t="s">
        <v>933</v>
      </c>
      <c r="N72" s="119" t="s">
        <v>934</v>
      </c>
      <c r="O72" s="97">
        <f t="shared" si="4"/>
        <v>357110</v>
      </c>
      <c r="P72" s="97">
        <v>260000</v>
      </c>
      <c r="Q72" s="104">
        <v>97110</v>
      </c>
      <c r="R72" s="41"/>
      <c r="S72" s="13" t="s">
        <v>256</v>
      </c>
      <c r="T72" s="13" t="s">
        <v>256</v>
      </c>
      <c r="U72" s="13" t="s">
        <v>256</v>
      </c>
      <c r="V72" s="13" t="s">
        <v>256</v>
      </c>
      <c r="W72" s="13" t="s">
        <v>256</v>
      </c>
      <c r="X72" s="13" t="s">
        <v>256</v>
      </c>
      <c r="Y72" s="13" t="s">
        <v>256</v>
      </c>
      <c r="Z72" s="13" t="s">
        <v>256</v>
      </c>
      <c r="AA72" s="13" t="s">
        <v>256</v>
      </c>
      <c r="AB72" s="37" t="s">
        <v>255</v>
      </c>
      <c r="AC72" s="37" t="s">
        <v>697</v>
      </c>
      <c r="AD72" s="113"/>
    </row>
    <row r="73" s="78" customFormat="1" ht="63.75" customHeight="1" spans="4:30">
      <c r="D73" s="37">
        <v>68</v>
      </c>
      <c r="E73" s="37" t="s">
        <v>669</v>
      </c>
      <c r="F73" s="13" t="s">
        <v>302</v>
      </c>
      <c r="G73" s="13" t="s">
        <v>789</v>
      </c>
      <c r="H73" s="89" t="s">
        <v>935</v>
      </c>
      <c r="I73" s="37" t="s">
        <v>243</v>
      </c>
      <c r="J73" s="37" t="s">
        <v>260</v>
      </c>
      <c r="K73" s="37" t="s">
        <v>936</v>
      </c>
      <c r="L73" s="13" t="s">
        <v>937</v>
      </c>
      <c r="M73" s="119" t="s">
        <v>938</v>
      </c>
      <c r="N73" s="119" t="s">
        <v>939</v>
      </c>
      <c r="O73" s="97">
        <f t="shared" si="4"/>
        <v>590400</v>
      </c>
      <c r="P73" s="97">
        <v>590400</v>
      </c>
      <c r="Q73" s="104"/>
      <c r="R73" s="41"/>
      <c r="S73" s="13" t="s">
        <v>254</v>
      </c>
      <c r="T73" s="13" t="s">
        <v>256</v>
      </c>
      <c r="U73" s="13" t="s">
        <v>256</v>
      </c>
      <c r="V73" s="13" t="s">
        <v>256</v>
      </c>
      <c r="W73" s="13" t="s">
        <v>256</v>
      </c>
      <c r="X73" s="13" t="s">
        <v>257</v>
      </c>
      <c r="Y73" s="13" t="s">
        <v>938</v>
      </c>
      <c r="Z73" s="13" t="s">
        <v>256</v>
      </c>
      <c r="AA73" s="13" t="s">
        <v>256</v>
      </c>
      <c r="AB73" s="37" t="s">
        <v>255</v>
      </c>
      <c r="AC73" s="37" t="s">
        <v>906</v>
      </c>
      <c r="AD73" s="113"/>
    </row>
    <row r="74" s="78" customFormat="1" ht="75.75" customHeight="1" spans="4:30">
      <c r="D74" s="37">
        <v>69</v>
      </c>
      <c r="E74" s="37" t="s">
        <v>670</v>
      </c>
      <c r="F74" s="13" t="s">
        <v>302</v>
      </c>
      <c r="G74" s="13" t="s">
        <v>789</v>
      </c>
      <c r="H74" s="89" t="s">
        <v>940</v>
      </c>
      <c r="I74" s="37" t="s">
        <v>243</v>
      </c>
      <c r="J74" s="37" t="s">
        <v>282</v>
      </c>
      <c r="K74" s="37" t="s">
        <v>941</v>
      </c>
      <c r="L74" s="13" t="s">
        <v>942</v>
      </c>
      <c r="M74" s="119" t="s">
        <v>943</v>
      </c>
      <c r="N74" s="119" t="s">
        <v>944</v>
      </c>
      <c r="O74" s="97">
        <f t="shared" si="4"/>
        <v>737837.49</v>
      </c>
      <c r="P74" s="97">
        <v>737837.49</v>
      </c>
      <c r="Q74" s="104"/>
      <c r="R74" s="41"/>
      <c r="S74" s="13" t="s">
        <v>256</v>
      </c>
      <c r="T74" s="13" t="s">
        <v>256</v>
      </c>
      <c r="U74" s="13" t="s">
        <v>256</v>
      </c>
      <c r="V74" s="13" t="s">
        <v>256</v>
      </c>
      <c r="W74" s="13" t="s">
        <v>256</v>
      </c>
      <c r="X74" s="13" t="s">
        <v>256</v>
      </c>
      <c r="Y74" s="13" t="s">
        <v>256</v>
      </c>
      <c r="Z74" s="13" t="s">
        <v>256</v>
      </c>
      <c r="AA74" s="13" t="s">
        <v>256</v>
      </c>
      <c r="AB74" s="37" t="s">
        <v>255</v>
      </c>
      <c r="AC74" s="37" t="s">
        <v>945</v>
      </c>
      <c r="AD74" s="113"/>
    </row>
    <row r="75" s="78" customFormat="1" ht="51" customHeight="1" spans="4:30">
      <c r="D75" s="37">
        <v>70</v>
      </c>
      <c r="E75" s="37" t="s">
        <v>671</v>
      </c>
      <c r="F75" s="13" t="s">
        <v>302</v>
      </c>
      <c r="G75" s="13" t="s">
        <v>789</v>
      </c>
      <c r="H75" s="89" t="s">
        <v>946</v>
      </c>
      <c r="I75" s="37" t="s">
        <v>243</v>
      </c>
      <c r="J75" s="37" t="s">
        <v>282</v>
      </c>
      <c r="K75" s="37" t="s">
        <v>947</v>
      </c>
      <c r="L75" s="13" t="s">
        <v>948</v>
      </c>
      <c r="M75" s="119" t="s">
        <v>938</v>
      </c>
      <c r="N75" s="119" t="s">
        <v>939</v>
      </c>
      <c r="O75" s="97">
        <f t="shared" si="4"/>
        <v>1587200</v>
      </c>
      <c r="P75" s="97">
        <v>1587200</v>
      </c>
      <c r="Q75" s="104"/>
      <c r="R75" s="41"/>
      <c r="S75" s="13" t="s">
        <v>256</v>
      </c>
      <c r="T75" s="13" t="s">
        <v>256</v>
      </c>
      <c r="U75" s="13" t="s">
        <v>256</v>
      </c>
      <c r="V75" s="13" t="s">
        <v>256</v>
      </c>
      <c r="W75" s="13" t="s">
        <v>256</v>
      </c>
      <c r="X75" s="13" t="s">
        <v>256</v>
      </c>
      <c r="Y75" s="13" t="s">
        <v>256</v>
      </c>
      <c r="Z75" s="13" t="s">
        <v>256</v>
      </c>
      <c r="AA75" s="13" t="s">
        <v>256</v>
      </c>
      <c r="AB75" s="37" t="s">
        <v>255</v>
      </c>
      <c r="AC75" s="37" t="s">
        <v>697</v>
      </c>
      <c r="AD75" s="113"/>
    </row>
    <row r="76" s="78" customFormat="1" ht="83.25" customHeight="1" spans="4:30">
      <c r="D76" s="37">
        <v>71</v>
      </c>
      <c r="E76" s="37" t="s">
        <v>672</v>
      </c>
      <c r="F76" s="13" t="s">
        <v>302</v>
      </c>
      <c r="G76" s="13" t="s">
        <v>417</v>
      </c>
      <c r="H76" s="89" t="s">
        <v>949</v>
      </c>
      <c r="I76" s="37" t="s">
        <v>243</v>
      </c>
      <c r="J76" s="37" t="s">
        <v>260</v>
      </c>
      <c r="K76" s="37" t="s">
        <v>950</v>
      </c>
      <c r="L76" s="13" t="s">
        <v>951</v>
      </c>
      <c r="M76" s="119" t="s">
        <v>417</v>
      </c>
      <c r="N76" s="119" t="s">
        <v>952</v>
      </c>
      <c r="O76" s="97">
        <f t="shared" si="4"/>
        <v>2100000</v>
      </c>
      <c r="P76" s="97">
        <v>2100000</v>
      </c>
      <c r="Q76" s="104"/>
      <c r="R76" s="41"/>
      <c r="S76" s="37" t="s">
        <v>254</v>
      </c>
      <c r="T76" s="13" t="s">
        <v>256</v>
      </c>
      <c r="U76" s="13" t="s">
        <v>256</v>
      </c>
      <c r="V76" s="13" t="s">
        <v>256</v>
      </c>
      <c r="W76" s="13" t="s">
        <v>256</v>
      </c>
      <c r="X76" s="13" t="s">
        <v>257</v>
      </c>
      <c r="Y76" s="119" t="s">
        <v>417</v>
      </c>
      <c r="Z76" s="13" t="s">
        <v>256</v>
      </c>
      <c r="AA76" s="13" t="s">
        <v>256</v>
      </c>
      <c r="AB76" s="37" t="s">
        <v>258</v>
      </c>
      <c r="AC76" s="37"/>
      <c r="AD76" s="113"/>
    </row>
    <row r="77" s="78" customFormat="1" ht="51.75" customHeight="1" spans="4:30">
      <c r="D77" s="37">
        <v>72</v>
      </c>
      <c r="E77" s="37" t="s">
        <v>673</v>
      </c>
      <c r="F77" s="13" t="s">
        <v>302</v>
      </c>
      <c r="G77" s="13" t="s">
        <v>417</v>
      </c>
      <c r="H77" s="89" t="s">
        <v>953</v>
      </c>
      <c r="I77" s="37" t="s">
        <v>243</v>
      </c>
      <c r="J77" s="37" t="s">
        <v>319</v>
      </c>
      <c r="K77" s="37" t="s">
        <v>954</v>
      </c>
      <c r="L77" s="13" t="s">
        <v>955</v>
      </c>
      <c r="M77" s="120" t="s">
        <v>437</v>
      </c>
      <c r="N77" s="120" t="s">
        <v>956</v>
      </c>
      <c r="O77" s="97">
        <f t="shared" si="4"/>
        <v>360000</v>
      </c>
      <c r="P77" s="97">
        <v>360000</v>
      </c>
      <c r="Q77" s="104"/>
      <c r="R77" s="41"/>
      <c r="S77" s="37" t="s">
        <v>254</v>
      </c>
      <c r="T77" s="13" t="s">
        <v>256</v>
      </c>
      <c r="U77" s="13" t="s">
        <v>256</v>
      </c>
      <c r="V77" s="13" t="s">
        <v>256</v>
      </c>
      <c r="W77" s="13" t="s">
        <v>256</v>
      </c>
      <c r="X77" s="13" t="s">
        <v>257</v>
      </c>
      <c r="Y77" s="120" t="s">
        <v>437</v>
      </c>
      <c r="Z77" s="13" t="s">
        <v>256</v>
      </c>
      <c r="AA77" s="13" t="s">
        <v>256</v>
      </c>
      <c r="AB77" s="37" t="s">
        <v>270</v>
      </c>
      <c r="AC77" s="37"/>
      <c r="AD77" s="113"/>
    </row>
    <row r="78" s="78" customFormat="1" ht="54.75" customHeight="1" spans="4:30">
      <c r="D78" s="37">
        <v>73</v>
      </c>
      <c r="E78" s="37" t="s">
        <v>674</v>
      </c>
      <c r="F78" s="13" t="s">
        <v>302</v>
      </c>
      <c r="G78" s="13" t="s">
        <v>417</v>
      </c>
      <c r="H78" s="89" t="s">
        <v>957</v>
      </c>
      <c r="I78" s="37" t="s">
        <v>243</v>
      </c>
      <c r="J78" s="37" t="s">
        <v>260</v>
      </c>
      <c r="K78" s="37" t="s">
        <v>958</v>
      </c>
      <c r="L78" s="13" t="s">
        <v>959</v>
      </c>
      <c r="M78" s="13" t="s">
        <v>933</v>
      </c>
      <c r="N78" s="13" t="s">
        <v>934</v>
      </c>
      <c r="O78" s="97">
        <f t="shared" si="4"/>
        <v>1800000</v>
      </c>
      <c r="P78" s="97">
        <v>1800000</v>
      </c>
      <c r="Q78" s="104"/>
      <c r="R78" s="41"/>
      <c r="S78" s="37" t="s">
        <v>254</v>
      </c>
      <c r="T78" s="13" t="s">
        <v>256</v>
      </c>
      <c r="U78" s="13" t="s">
        <v>256</v>
      </c>
      <c r="V78" s="13" t="s">
        <v>256</v>
      </c>
      <c r="W78" s="13" t="s">
        <v>256</v>
      </c>
      <c r="X78" s="13" t="s">
        <v>257</v>
      </c>
      <c r="Y78" s="13" t="s">
        <v>933</v>
      </c>
      <c r="Z78" s="13" t="s">
        <v>256</v>
      </c>
      <c r="AA78" s="13" t="s">
        <v>256</v>
      </c>
      <c r="AB78" s="37" t="s">
        <v>270</v>
      </c>
      <c r="AC78" s="37"/>
      <c r="AD78" s="113"/>
    </row>
    <row r="79" s="78" customFormat="1" ht="40.5" customHeight="1" spans="4:30">
      <c r="D79" s="37">
        <v>74</v>
      </c>
      <c r="E79" s="37" t="s">
        <v>676</v>
      </c>
      <c r="F79" s="13" t="s">
        <v>302</v>
      </c>
      <c r="G79" s="13" t="s">
        <v>417</v>
      </c>
      <c r="H79" s="89" t="s">
        <v>960</v>
      </c>
      <c r="I79" s="37" t="s">
        <v>243</v>
      </c>
      <c r="J79" s="37" t="s">
        <v>260</v>
      </c>
      <c r="K79" s="37" t="s">
        <v>961</v>
      </c>
      <c r="L79" s="13" t="s">
        <v>962</v>
      </c>
      <c r="M79" s="13" t="s">
        <v>963</v>
      </c>
      <c r="N79" s="13" t="s">
        <v>964</v>
      </c>
      <c r="O79" s="97">
        <f t="shared" si="4"/>
        <v>1785166.8</v>
      </c>
      <c r="P79" s="97">
        <v>720000</v>
      </c>
      <c r="Q79" s="104">
        <v>1065166.8</v>
      </c>
      <c r="R79" s="41"/>
      <c r="S79" s="37" t="s">
        <v>254</v>
      </c>
      <c r="T79" s="13" t="s">
        <v>256</v>
      </c>
      <c r="U79" s="13" t="s">
        <v>256</v>
      </c>
      <c r="V79" s="13" t="s">
        <v>256</v>
      </c>
      <c r="W79" s="13" t="s">
        <v>256</v>
      </c>
      <c r="X79" s="13" t="s">
        <v>257</v>
      </c>
      <c r="Y79" s="13" t="s">
        <v>963</v>
      </c>
      <c r="Z79" s="13" t="s">
        <v>256</v>
      </c>
      <c r="AA79" s="13" t="s">
        <v>256</v>
      </c>
      <c r="AB79" s="37" t="s">
        <v>270</v>
      </c>
      <c r="AC79" s="37"/>
      <c r="AD79" s="113"/>
    </row>
    <row r="80" s="78" customFormat="1" ht="50.25" customHeight="1" spans="4:30">
      <c r="D80" s="37">
        <v>75</v>
      </c>
      <c r="E80" s="37" t="s">
        <v>677</v>
      </c>
      <c r="F80" s="13" t="s">
        <v>302</v>
      </c>
      <c r="G80" s="13" t="s">
        <v>417</v>
      </c>
      <c r="H80" s="89" t="s">
        <v>965</v>
      </c>
      <c r="I80" s="37" t="s">
        <v>243</v>
      </c>
      <c r="J80" s="37" t="s">
        <v>260</v>
      </c>
      <c r="K80" s="37" t="s">
        <v>966</v>
      </c>
      <c r="L80" s="13" t="s">
        <v>967</v>
      </c>
      <c r="M80" s="13" t="s">
        <v>437</v>
      </c>
      <c r="N80" s="13" t="s">
        <v>968</v>
      </c>
      <c r="O80" s="97">
        <f t="shared" si="4"/>
        <v>1655419.95</v>
      </c>
      <c r="P80" s="97">
        <v>1655419.95</v>
      </c>
      <c r="Q80" s="104"/>
      <c r="R80" s="41"/>
      <c r="S80" s="13" t="s">
        <v>256</v>
      </c>
      <c r="T80" s="13" t="s">
        <v>256</v>
      </c>
      <c r="U80" s="13" t="s">
        <v>256</v>
      </c>
      <c r="V80" s="13" t="s">
        <v>256</v>
      </c>
      <c r="W80" s="13" t="s">
        <v>256</v>
      </c>
      <c r="X80" s="13" t="s">
        <v>256</v>
      </c>
      <c r="Y80" s="13" t="s">
        <v>256</v>
      </c>
      <c r="Z80" s="13" t="s">
        <v>256</v>
      </c>
      <c r="AA80" s="13" t="s">
        <v>256</v>
      </c>
      <c r="AB80" s="37" t="s">
        <v>255</v>
      </c>
      <c r="AC80" s="37" t="s">
        <v>697</v>
      </c>
      <c r="AD80" s="113"/>
    </row>
    <row r="81" ht="180" customHeight="1" spans="4:29">
      <c r="D81" s="118" t="s">
        <v>602</v>
      </c>
      <c r="E81" s="38"/>
      <c r="F81" s="38"/>
      <c r="G81" s="38"/>
      <c r="H81" s="38"/>
      <c r="I81" s="38"/>
      <c r="J81" s="38"/>
      <c r="K81" s="38"/>
      <c r="L81" s="38"/>
      <c r="M81" s="38"/>
      <c r="N81" s="38"/>
      <c r="O81" s="38"/>
      <c r="P81" s="38"/>
      <c r="Q81" s="38"/>
      <c r="R81" s="38"/>
      <c r="S81" s="38"/>
      <c r="T81" s="38"/>
      <c r="U81" s="38"/>
      <c r="V81" s="38"/>
      <c r="W81" s="38"/>
      <c r="X81" s="38"/>
      <c r="Y81" s="38"/>
      <c r="Z81" s="38"/>
      <c r="AA81" s="38"/>
      <c r="AB81" s="38"/>
      <c r="AC81" s="38"/>
    </row>
  </sheetData>
  <autoFilter ref="A5:AD81">
    <extLst/>
  </autoFilter>
  <mergeCells count="32">
    <mergeCell ref="D1:E1"/>
    <mergeCell ref="D2:AD2"/>
    <mergeCell ref="D3:E3"/>
    <mergeCell ref="V3:AC3"/>
    <mergeCell ref="I4:J4"/>
    <mergeCell ref="O4:Q4"/>
    <mergeCell ref="T4:W4"/>
    <mergeCell ref="X4:Y4"/>
    <mergeCell ref="Z4:AA4"/>
    <mergeCell ref="D81:AC81"/>
    <mergeCell ref="D4:D5"/>
    <mergeCell ref="E4:E5"/>
    <mergeCell ref="E21:E22"/>
    <mergeCell ref="E25:E27"/>
    <mergeCell ref="E28:E30"/>
    <mergeCell ref="E32:E33"/>
    <mergeCell ref="E47:E53"/>
    <mergeCell ref="E54:E57"/>
    <mergeCell ref="E58:E60"/>
    <mergeCell ref="F4:F5"/>
    <mergeCell ref="F32:F33"/>
    <mergeCell ref="G4:G5"/>
    <mergeCell ref="G32:G33"/>
    <mergeCell ref="H4:H5"/>
    <mergeCell ref="K4:K5"/>
    <mergeCell ref="L4:L5"/>
    <mergeCell ref="M4:M5"/>
    <mergeCell ref="N4:N5"/>
    <mergeCell ref="R4:R5"/>
    <mergeCell ref="AB4:AB5"/>
    <mergeCell ref="AC4:AC5"/>
    <mergeCell ref="AD4:AD5"/>
  </mergeCells>
  <dataValidations count="3">
    <dataValidation type="list" allowBlank="1" showInputMessage="1" showErrorMessage="1" sqref="J12 J13 J14 J15 J16 J17 J18 J19 J20 J21 J22 J23 J24 J25 J37 J38 J40 J43 J44 J45 J64 J6:J9 J10:J11 J26:J36 J41:J42 J46:J47 J48:J49 J50:J62 J65:J66 J69:J80">
      <formula1>INDIRECT($I6)</formula1>
    </dataValidation>
    <dataValidation type="list" allowBlank="1" showInputMessage="1" showErrorMessage="1" sqref="AB6:AB80">
      <formula1>"是,否,业主单位即资产所有者，无需移交"</formula1>
    </dataValidation>
    <dataValidation type="list" allowBlank="1" showInputMessage="1" showErrorMessage="1" sqref="I6:I80">
      <formula1>项目大类</formula1>
    </dataValidation>
  </dataValidations>
  <pageMargins left="0.707638888888889" right="0.707638888888889" top="0.747916666666667" bottom="0.747916666666667" header="0.313888888888889" footer="0.313888888888889"/>
  <pageSetup paperSize="9" scale="13"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E81"/>
  <sheetViews>
    <sheetView zoomScale="55" zoomScaleNormal="55" topLeftCell="D1" workbookViewId="0">
      <selection activeCell="S15" sqref="S15:W15"/>
    </sheetView>
  </sheetViews>
  <sheetFormatPr defaultColWidth="9" defaultRowHeight="13.5"/>
  <cols>
    <col min="1" max="2" width="9" hidden="1" customWidth="1"/>
    <col min="3" max="3" width="12" hidden="1" customWidth="1"/>
    <col min="4" max="4" width="5.375" customWidth="1"/>
    <col min="5" max="5" width="27.25" customWidth="1"/>
    <col min="6" max="6" width="11.25" customWidth="1"/>
    <col min="7" max="7" width="13.5" customWidth="1"/>
    <col min="8" max="8" width="39.5" customWidth="1"/>
    <col min="9" max="9" width="8.25" customWidth="1"/>
    <col min="10" max="10" width="9.625" customWidth="1"/>
    <col min="11" max="11" width="33" customWidth="1"/>
    <col min="12" max="12" width="10.875" customWidth="1"/>
    <col min="13" max="13" width="19.375" customWidth="1"/>
    <col min="14" max="14" width="15.5" customWidth="1"/>
    <col min="15" max="15" width="14.875" customWidth="1"/>
    <col min="16" max="16" width="12.5" customWidth="1"/>
    <col min="17" max="17" width="11.875" style="80" customWidth="1"/>
    <col min="18" max="18" width="8.25" customWidth="1"/>
    <col min="19" max="19" width="5.125" customWidth="1"/>
    <col min="20" max="20" width="4.875" customWidth="1"/>
    <col min="21" max="21" width="5.125" customWidth="1"/>
    <col min="22" max="22" width="9.625" customWidth="1"/>
    <col min="23" max="23" width="9.375" customWidth="1"/>
    <col min="24" max="24" width="5.125" customWidth="1"/>
    <col min="25" max="25" width="10.25" customWidth="1"/>
    <col min="26" max="26" width="4.5" customWidth="1"/>
    <col min="27" max="27" width="4.625" customWidth="1"/>
    <col min="28" max="28" width="7.75" customWidth="1"/>
    <col min="29" max="29" width="19.125" customWidth="1"/>
  </cols>
  <sheetData>
    <row r="1" ht="18.75" customHeight="1" spans="4:29">
      <c r="D1" s="2" t="s">
        <v>603</v>
      </c>
      <c r="E1" s="2"/>
      <c r="F1" s="2"/>
      <c r="G1" s="2"/>
      <c r="H1" s="33"/>
      <c r="I1" s="2"/>
      <c r="J1" s="2"/>
      <c r="K1" s="33"/>
      <c r="L1" s="33"/>
      <c r="M1" s="33"/>
      <c r="N1" s="33"/>
      <c r="O1" s="33"/>
      <c r="P1" s="33"/>
      <c r="Q1" s="101"/>
      <c r="R1" s="33"/>
      <c r="S1" s="33"/>
      <c r="T1" s="33"/>
      <c r="U1" s="33"/>
      <c r="V1" s="33"/>
      <c r="W1" s="33"/>
      <c r="X1" s="33"/>
      <c r="Y1" s="33"/>
      <c r="Z1" s="33"/>
      <c r="AA1" s="33"/>
      <c r="AB1" s="33"/>
      <c r="AC1" s="33"/>
    </row>
    <row r="2" ht="24" customHeight="1" spans="4:30">
      <c r="D2" s="3" t="s">
        <v>969</v>
      </c>
      <c r="E2" s="3"/>
      <c r="F2" s="3"/>
      <c r="G2" s="3"/>
      <c r="H2" s="3"/>
      <c r="I2" s="3"/>
      <c r="J2" s="3"/>
      <c r="K2" s="3"/>
      <c r="L2" s="3"/>
      <c r="M2" s="3"/>
      <c r="N2" s="3"/>
      <c r="O2" s="3"/>
      <c r="P2" s="3"/>
      <c r="Q2" s="3"/>
      <c r="R2" s="3"/>
      <c r="S2" s="3"/>
      <c r="T2" s="3"/>
      <c r="U2" s="3"/>
      <c r="V2" s="3"/>
      <c r="W2" s="3"/>
      <c r="X2" s="3"/>
      <c r="Y2" s="3"/>
      <c r="Z2" s="3"/>
      <c r="AA2" s="3"/>
      <c r="AB2" s="3"/>
      <c r="AC2" s="3"/>
      <c r="AD2" s="3"/>
    </row>
    <row r="3" ht="24" customHeight="1" spans="4:29">
      <c r="D3" s="4" t="s">
        <v>80</v>
      </c>
      <c r="E3" s="4"/>
      <c r="F3" s="5" t="s">
        <v>81</v>
      </c>
      <c r="G3" s="81"/>
      <c r="H3" s="81"/>
      <c r="I3" s="81"/>
      <c r="J3" s="81"/>
      <c r="K3" s="81"/>
      <c r="L3" s="81"/>
      <c r="M3" s="81"/>
      <c r="N3" s="81"/>
      <c r="O3" s="81"/>
      <c r="P3" s="81"/>
      <c r="Q3" s="102"/>
      <c r="R3" s="81"/>
      <c r="S3" s="81"/>
      <c r="T3" s="81"/>
      <c r="U3" s="81"/>
      <c r="V3" s="5" t="s">
        <v>212</v>
      </c>
      <c r="W3" s="5"/>
      <c r="X3" s="5"/>
      <c r="Y3" s="5"/>
      <c r="Z3" s="5"/>
      <c r="AA3" s="5"/>
      <c r="AB3" s="5"/>
      <c r="AC3" s="5"/>
    </row>
    <row r="4" ht="24" customHeight="1" spans="4:30">
      <c r="D4" s="34" t="s">
        <v>2</v>
      </c>
      <c r="E4" s="34" t="s">
        <v>213</v>
      </c>
      <c r="F4" s="35" t="s">
        <v>214</v>
      </c>
      <c r="G4" s="35" t="s">
        <v>215</v>
      </c>
      <c r="H4" s="34" t="s">
        <v>216</v>
      </c>
      <c r="I4" s="34" t="s">
        <v>217</v>
      </c>
      <c r="J4" s="34"/>
      <c r="K4" s="35" t="s">
        <v>218</v>
      </c>
      <c r="L4" s="34" t="s">
        <v>219</v>
      </c>
      <c r="M4" s="34" t="s">
        <v>220</v>
      </c>
      <c r="N4" s="34" t="s">
        <v>221</v>
      </c>
      <c r="O4" s="34" t="s">
        <v>222</v>
      </c>
      <c r="P4" s="34"/>
      <c r="Q4" s="34"/>
      <c r="R4" s="35" t="s">
        <v>223</v>
      </c>
      <c r="S4" s="34" t="s">
        <v>224</v>
      </c>
      <c r="T4" s="34" t="s">
        <v>225</v>
      </c>
      <c r="U4" s="34"/>
      <c r="V4" s="34"/>
      <c r="W4" s="34"/>
      <c r="X4" s="34" t="s">
        <v>226</v>
      </c>
      <c r="Y4" s="34"/>
      <c r="Z4" s="34" t="s">
        <v>227</v>
      </c>
      <c r="AA4" s="34"/>
      <c r="AB4" s="35" t="s">
        <v>228</v>
      </c>
      <c r="AC4" s="34" t="s">
        <v>229</v>
      </c>
      <c r="AD4" s="111" t="s">
        <v>230</v>
      </c>
    </row>
    <row r="5" ht="46.5" customHeight="1" spans="4:30">
      <c r="D5" s="35"/>
      <c r="E5" s="35"/>
      <c r="F5" s="36"/>
      <c r="G5" s="36"/>
      <c r="H5" s="35"/>
      <c r="I5" s="39" t="s">
        <v>231</v>
      </c>
      <c r="J5" s="36" t="s">
        <v>232</v>
      </c>
      <c r="K5" s="36"/>
      <c r="L5" s="35"/>
      <c r="M5" s="35"/>
      <c r="N5" s="35"/>
      <c r="O5" s="34" t="s">
        <v>29</v>
      </c>
      <c r="P5" s="40" t="s">
        <v>691</v>
      </c>
      <c r="Q5" s="103" t="s">
        <v>11</v>
      </c>
      <c r="R5" s="42"/>
      <c r="S5" s="34" t="s">
        <v>234</v>
      </c>
      <c r="T5" s="34" t="s">
        <v>235</v>
      </c>
      <c r="U5" s="34" t="s">
        <v>236</v>
      </c>
      <c r="V5" s="34" t="s">
        <v>237</v>
      </c>
      <c r="W5" s="34" t="s">
        <v>238</v>
      </c>
      <c r="X5" s="34" t="s">
        <v>239</v>
      </c>
      <c r="Y5" s="34" t="s">
        <v>240</v>
      </c>
      <c r="Z5" s="34" t="s">
        <v>241</v>
      </c>
      <c r="AA5" s="34" t="s">
        <v>242</v>
      </c>
      <c r="AB5" s="42"/>
      <c r="AC5" s="34"/>
      <c r="AD5" s="112"/>
    </row>
    <row r="6" s="78" customFormat="1" ht="123" customHeight="1" spans="1:31">
      <c r="A6" s="78" t="s">
        <v>243</v>
      </c>
      <c r="B6" s="78" t="s">
        <v>244</v>
      </c>
      <c r="C6" s="78" t="s">
        <v>245</v>
      </c>
      <c r="D6" s="37">
        <v>1</v>
      </c>
      <c r="E6" s="13" t="s">
        <v>692</v>
      </c>
      <c r="F6" s="37" t="s">
        <v>247</v>
      </c>
      <c r="G6" s="37" t="s">
        <v>693</v>
      </c>
      <c r="H6" s="82" t="s">
        <v>694</v>
      </c>
      <c r="I6" s="37" t="s">
        <v>244</v>
      </c>
      <c r="J6" s="37" t="s">
        <v>283</v>
      </c>
      <c r="K6" s="37" t="s">
        <v>695</v>
      </c>
      <c r="L6" s="13" t="s">
        <v>696</v>
      </c>
      <c r="M6" s="13" t="s">
        <v>693</v>
      </c>
      <c r="N6" s="13" t="s">
        <v>253</v>
      </c>
      <c r="O6" s="94">
        <f>P6+Q6+R6</f>
        <v>1904200</v>
      </c>
      <c r="P6" s="94">
        <v>1904200</v>
      </c>
      <c r="Q6" s="104"/>
      <c r="R6" s="41"/>
      <c r="S6" s="13" t="s">
        <v>256</v>
      </c>
      <c r="T6" s="13" t="s">
        <v>256</v>
      </c>
      <c r="U6" s="13" t="s">
        <v>256</v>
      </c>
      <c r="V6" s="13" t="s">
        <v>256</v>
      </c>
      <c r="W6" s="13" t="s">
        <v>256</v>
      </c>
      <c r="X6" s="13" t="s">
        <v>256</v>
      </c>
      <c r="Y6" s="13" t="s">
        <v>256</v>
      </c>
      <c r="Z6" s="13" t="s">
        <v>256</v>
      </c>
      <c r="AA6" s="13" t="s">
        <v>256</v>
      </c>
      <c r="AB6" s="37" t="s">
        <v>255</v>
      </c>
      <c r="AC6" s="37" t="s">
        <v>697</v>
      </c>
      <c r="AD6" s="13" t="s">
        <v>259</v>
      </c>
      <c r="AE6" s="78" t="b">
        <f>G6=M6</f>
        <v>1</v>
      </c>
    </row>
    <row r="7" s="78" customFormat="1" ht="56.25" customHeight="1" spans="1:31">
      <c r="A7" s="78" t="s">
        <v>260</v>
      </c>
      <c r="B7" s="78" t="s">
        <v>261</v>
      </c>
      <c r="C7" s="78" t="s">
        <v>19</v>
      </c>
      <c r="D7" s="37">
        <v>2</v>
      </c>
      <c r="E7" s="13" t="s">
        <v>698</v>
      </c>
      <c r="F7" s="37" t="s">
        <v>247</v>
      </c>
      <c r="G7" s="37" t="s">
        <v>693</v>
      </c>
      <c r="H7" s="82" t="s">
        <v>699</v>
      </c>
      <c r="I7" s="37" t="s">
        <v>244</v>
      </c>
      <c r="J7" s="37" t="s">
        <v>283</v>
      </c>
      <c r="K7" s="37" t="s">
        <v>700</v>
      </c>
      <c r="L7" s="13" t="s">
        <v>701</v>
      </c>
      <c r="M7" s="13" t="s">
        <v>693</v>
      </c>
      <c r="N7" s="13" t="s">
        <v>702</v>
      </c>
      <c r="O7" s="94">
        <f t="shared" ref="O7:O46" si="0">P7+Q7+R7</f>
        <v>1038000</v>
      </c>
      <c r="P7" s="94">
        <v>1038000</v>
      </c>
      <c r="Q7" s="104"/>
      <c r="R7" s="41"/>
      <c r="S7" s="13" t="s">
        <v>256</v>
      </c>
      <c r="T7" s="13" t="s">
        <v>256</v>
      </c>
      <c r="U7" s="13" t="s">
        <v>256</v>
      </c>
      <c r="V7" s="13" t="s">
        <v>256</v>
      </c>
      <c r="W7" s="13" t="s">
        <v>256</v>
      </c>
      <c r="X7" s="13" t="s">
        <v>256</v>
      </c>
      <c r="Y7" s="13" t="s">
        <v>256</v>
      </c>
      <c r="Z7" s="13" t="s">
        <v>256</v>
      </c>
      <c r="AA7" s="13" t="s">
        <v>256</v>
      </c>
      <c r="AB7" s="37" t="s">
        <v>255</v>
      </c>
      <c r="AC7" s="37" t="s">
        <v>697</v>
      </c>
      <c r="AD7" s="113"/>
      <c r="AE7" s="78" t="b">
        <f t="shared" ref="AE7:AE70" si="1">G7=M7</f>
        <v>1</v>
      </c>
    </row>
    <row r="8" s="78" customFormat="1" ht="56.25" customHeight="1" spans="1:31">
      <c r="A8" s="78" t="s">
        <v>282</v>
      </c>
      <c r="B8" s="78" t="s">
        <v>283</v>
      </c>
      <c r="C8" s="78" t="s">
        <v>284</v>
      </c>
      <c r="D8" s="37">
        <v>3</v>
      </c>
      <c r="E8" s="13" t="s">
        <v>703</v>
      </c>
      <c r="F8" s="37" t="s">
        <v>247</v>
      </c>
      <c r="G8" s="37" t="s">
        <v>693</v>
      </c>
      <c r="H8" s="82" t="s">
        <v>704</v>
      </c>
      <c r="I8" s="37" t="s">
        <v>244</v>
      </c>
      <c r="J8" s="37" t="s">
        <v>283</v>
      </c>
      <c r="K8" s="37" t="s">
        <v>705</v>
      </c>
      <c r="L8" s="13" t="s">
        <v>706</v>
      </c>
      <c r="M8" s="13" t="s">
        <v>693</v>
      </c>
      <c r="N8" s="13" t="s">
        <v>707</v>
      </c>
      <c r="O8" s="94">
        <f t="shared" si="0"/>
        <v>2181500</v>
      </c>
      <c r="P8" s="94">
        <v>2181500</v>
      </c>
      <c r="Q8" s="104"/>
      <c r="R8" s="41"/>
      <c r="S8" s="13" t="s">
        <v>256</v>
      </c>
      <c r="T8" s="13" t="s">
        <v>256</v>
      </c>
      <c r="U8" s="13" t="s">
        <v>256</v>
      </c>
      <c r="V8" s="13" t="s">
        <v>256</v>
      </c>
      <c r="W8" s="13" t="s">
        <v>256</v>
      </c>
      <c r="X8" s="13" t="s">
        <v>256</v>
      </c>
      <c r="Y8" s="13" t="s">
        <v>256</v>
      </c>
      <c r="Z8" s="13" t="s">
        <v>256</v>
      </c>
      <c r="AA8" s="13" t="s">
        <v>256</v>
      </c>
      <c r="AB8" s="37" t="s">
        <v>255</v>
      </c>
      <c r="AC8" s="37" t="s">
        <v>697</v>
      </c>
      <c r="AD8" s="113"/>
      <c r="AE8" s="78" t="b">
        <f t="shared" si="1"/>
        <v>1</v>
      </c>
    </row>
    <row r="9" s="78" customFormat="1" ht="84.75" customHeight="1" spans="1:31">
      <c r="A9" s="78" t="s">
        <v>291</v>
      </c>
      <c r="B9" s="78" t="s">
        <v>292</v>
      </c>
      <c r="C9" s="78" t="s">
        <v>293</v>
      </c>
      <c r="D9" s="37">
        <v>4</v>
      </c>
      <c r="E9" s="13" t="s">
        <v>708</v>
      </c>
      <c r="F9" s="37" t="s">
        <v>247</v>
      </c>
      <c r="G9" s="37" t="s">
        <v>693</v>
      </c>
      <c r="H9" s="82" t="s">
        <v>709</v>
      </c>
      <c r="I9" s="37" t="s">
        <v>244</v>
      </c>
      <c r="J9" s="37" t="s">
        <v>250</v>
      </c>
      <c r="K9" s="37" t="s">
        <v>321</v>
      </c>
      <c r="L9" s="13" t="s">
        <v>710</v>
      </c>
      <c r="M9" s="37" t="s">
        <v>693</v>
      </c>
      <c r="N9" s="13" t="s">
        <v>711</v>
      </c>
      <c r="O9" s="94">
        <f t="shared" si="0"/>
        <v>4550564.17</v>
      </c>
      <c r="P9" s="94">
        <v>4550564.17</v>
      </c>
      <c r="Q9" s="104"/>
      <c r="R9" s="41"/>
      <c r="S9" s="13" t="s">
        <v>256</v>
      </c>
      <c r="T9" s="13" t="s">
        <v>256</v>
      </c>
      <c r="U9" s="13" t="s">
        <v>256</v>
      </c>
      <c r="V9" s="13" t="s">
        <v>256</v>
      </c>
      <c r="W9" s="13" t="s">
        <v>256</v>
      </c>
      <c r="X9" s="13" t="s">
        <v>256</v>
      </c>
      <c r="Y9" s="13" t="s">
        <v>256</v>
      </c>
      <c r="Z9" s="13" t="s">
        <v>256</v>
      </c>
      <c r="AA9" s="13" t="s">
        <v>256</v>
      </c>
      <c r="AB9" s="37" t="s">
        <v>255</v>
      </c>
      <c r="AC9" s="37" t="s">
        <v>712</v>
      </c>
      <c r="AD9" s="113"/>
      <c r="AE9" s="78" t="b">
        <f t="shared" si="1"/>
        <v>1</v>
      </c>
    </row>
    <row r="10" s="78" customFormat="1" ht="121.5" customHeight="1" spans="1:31">
      <c r="A10" s="78" t="s">
        <v>299</v>
      </c>
      <c r="B10" s="78" t="s">
        <v>300</v>
      </c>
      <c r="C10" s="78" t="s">
        <v>301</v>
      </c>
      <c r="D10" s="37">
        <v>5</v>
      </c>
      <c r="E10" s="13" t="s">
        <v>713</v>
      </c>
      <c r="F10" s="37" t="s">
        <v>276</v>
      </c>
      <c r="G10" s="37" t="s">
        <v>263</v>
      </c>
      <c r="H10" s="82" t="s">
        <v>714</v>
      </c>
      <c r="I10" s="37" t="s">
        <v>244</v>
      </c>
      <c r="J10" s="13" t="s">
        <v>266</v>
      </c>
      <c r="K10" s="37" t="s">
        <v>715</v>
      </c>
      <c r="L10" s="13" t="s">
        <v>716</v>
      </c>
      <c r="M10" s="37" t="s">
        <v>264</v>
      </c>
      <c r="N10" s="13" t="s">
        <v>717</v>
      </c>
      <c r="O10" s="94">
        <f t="shared" si="0"/>
        <v>8210000</v>
      </c>
      <c r="P10" s="94">
        <v>8210000</v>
      </c>
      <c r="Q10" s="104"/>
      <c r="R10" s="41"/>
      <c r="S10" s="37" t="s">
        <v>254</v>
      </c>
      <c r="T10" s="13" t="s">
        <v>270</v>
      </c>
      <c r="U10" s="13" t="s">
        <v>271</v>
      </c>
      <c r="V10" s="37" t="s">
        <v>718</v>
      </c>
      <c r="W10" s="94">
        <v>492600</v>
      </c>
      <c r="X10" s="37" t="s">
        <v>273</v>
      </c>
      <c r="Y10" s="37" t="s">
        <v>718</v>
      </c>
      <c r="Z10" s="13" t="s">
        <v>256</v>
      </c>
      <c r="AA10" s="13" t="s">
        <v>256</v>
      </c>
      <c r="AB10" s="37" t="s">
        <v>270</v>
      </c>
      <c r="AC10" s="37"/>
      <c r="AD10" s="113"/>
      <c r="AE10" s="78" t="b">
        <f t="shared" si="1"/>
        <v>0</v>
      </c>
    </row>
    <row r="11" s="78" customFormat="1" ht="121.5" customHeight="1" spans="1:31">
      <c r="A11" s="78" t="s">
        <v>310</v>
      </c>
      <c r="B11" s="78" t="s">
        <v>311</v>
      </c>
      <c r="C11" s="78" t="s">
        <v>312</v>
      </c>
      <c r="D11" s="37">
        <v>6</v>
      </c>
      <c r="E11" s="13" t="s">
        <v>719</v>
      </c>
      <c r="F11" s="37" t="s">
        <v>276</v>
      </c>
      <c r="G11" s="37" t="s">
        <v>263</v>
      </c>
      <c r="H11" s="82" t="s">
        <v>720</v>
      </c>
      <c r="I11" s="37" t="s">
        <v>244</v>
      </c>
      <c r="J11" s="13" t="s">
        <v>266</v>
      </c>
      <c r="K11" s="37" t="s">
        <v>721</v>
      </c>
      <c r="L11" s="13" t="s">
        <v>722</v>
      </c>
      <c r="M11" s="37" t="s">
        <v>723</v>
      </c>
      <c r="N11" s="13" t="s">
        <v>717</v>
      </c>
      <c r="O11" s="94">
        <f t="shared" si="0"/>
        <v>3000000</v>
      </c>
      <c r="P11" s="94">
        <v>3000000</v>
      </c>
      <c r="Q11" s="104"/>
      <c r="R11" s="41"/>
      <c r="S11" s="37" t="s">
        <v>254</v>
      </c>
      <c r="T11" s="13" t="s">
        <v>270</v>
      </c>
      <c r="U11" s="13" t="s">
        <v>271</v>
      </c>
      <c r="V11" s="37" t="s">
        <v>718</v>
      </c>
      <c r="W11" s="37"/>
      <c r="X11" s="37" t="s">
        <v>273</v>
      </c>
      <c r="Y11" s="37" t="s">
        <v>718</v>
      </c>
      <c r="Z11" s="13" t="s">
        <v>256</v>
      </c>
      <c r="AA11" s="13" t="s">
        <v>256</v>
      </c>
      <c r="AB11" s="37" t="s">
        <v>270</v>
      </c>
      <c r="AC11" s="37"/>
      <c r="AD11" s="113"/>
      <c r="AE11" s="78" t="b">
        <f t="shared" si="1"/>
        <v>0</v>
      </c>
    </row>
    <row r="12" s="78" customFormat="1" ht="112.5" customHeight="1" spans="1:31">
      <c r="A12" s="78" t="s">
        <v>319</v>
      </c>
      <c r="B12" s="78" t="s">
        <v>278</v>
      </c>
      <c r="C12" s="78" t="s">
        <v>250</v>
      </c>
      <c r="D12" s="37">
        <v>7</v>
      </c>
      <c r="E12" s="13" t="s">
        <v>724</v>
      </c>
      <c r="F12" s="37" t="s">
        <v>276</v>
      </c>
      <c r="G12" s="37" t="s">
        <v>725</v>
      </c>
      <c r="H12" s="82" t="s">
        <v>726</v>
      </c>
      <c r="I12" s="37" t="s">
        <v>244</v>
      </c>
      <c r="J12" s="13" t="s">
        <v>266</v>
      </c>
      <c r="K12" s="37" t="s">
        <v>727</v>
      </c>
      <c r="L12" s="13" t="s">
        <v>728</v>
      </c>
      <c r="M12" s="37" t="s">
        <v>729</v>
      </c>
      <c r="N12" s="13" t="s">
        <v>730</v>
      </c>
      <c r="O12" s="94">
        <f t="shared" si="0"/>
        <v>500000</v>
      </c>
      <c r="P12" s="94">
        <v>500000</v>
      </c>
      <c r="Q12" s="104"/>
      <c r="R12" s="41"/>
      <c r="S12" s="37" t="s">
        <v>254</v>
      </c>
      <c r="T12" s="13" t="s">
        <v>270</v>
      </c>
      <c r="U12" s="13" t="s">
        <v>271</v>
      </c>
      <c r="V12" s="37" t="s">
        <v>731</v>
      </c>
      <c r="W12" s="37"/>
      <c r="X12" s="37" t="s">
        <v>273</v>
      </c>
      <c r="Y12" s="37" t="s">
        <v>731</v>
      </c>
      <c r="Z12" s="13" t="s">
        <v>256</v>
      </c>
      <c r="AA12" s="13" t="s">
        <v>256</v>
      </c>
      <c r="AB12" s="37" t="s">
        <v>270</v>
      </c>
      <c r="AC12" s="37"/>
      <c r="AD12" s="113"/>
      <c r="AE12" s="78" t="b">
        <f t="shared" si="1"/>
        <v>0</v>
      </c>
    </row>
    <row r="13" s="78" customFormat="1" ht="49.5" customHeight="1" spans="1:31">
      <c r="A13" s="78" t="s">
        <v>326</v>
      </c>
      <c r="B13" s="78" t="s">
        <v>327</v>
      </c>
      <c r="D13" s="37">
        <v>8</v>
      </c>
      <c r="E13" s="13" t="s">
        <v>732</v>
      </c>
      <c r="F13" s="37" t="s">
        <v>335</v>
      </c>
      <c r="G13" s="37" t="s">
        <v>457</v>
      </c>
      <c r="H13" s="82" t="s">
        <v>733</v>
      </c>
      <c r="I13" s="37" t="s">
        <v>244</v>
      </c>
      <c r="J13" s="13" t="s">
        <v>266</v>
      </c>
      <c r="K13" s="37" t="s">
        <v>734</v>
      </c>
      <c r="L13" s="13" t="s">
        <v>735</v>
      </c>
      <c r="M13" s="37" t="s">
        <v>736</v>
      </c>
      <c r="N13" s="13" t="s">
        <v>737</v>
      </c>
      <c r="O13" s="94">
        <f t="shared" si="0"/>
        <v>10000000</v>
      </c>
      <c r="P13" s="94">
        <v>10000000</v>
      </c>
      <c r="Q13" s="104"/>
      <c r="R13" s="41"/>
      <c r="S13" s="37" t="s">
        <v>254</v>
      </c>
      <c r="T13" s="13" t="s">
        <v>270</v>
      </c>
      <c r="U13" s="13" t="s">
        <v>271</v>
      </c>
      <c r="V13" s="37" t="s">
        <v>738</v>
      </c>
      <c r="W13" s="37"/>
      <c r="X13" s="37" t="s">
        <v>273</v>
      </c>
      <c r="Y13" s="37" t="s">
        <v>738</v>
      </c>
      <c r="Z13" s="13" t="s">
        <v>256</v>
      </c>
      <c r="AA13" s="13" t="s">
        <v>256</v>
      </c>
      <c r="AB13" s="37" t="s">
        <v>270</v>
      </c>
      <c r="AC13" s="37"/>
      <c r="AD13" s="113"/>
      <c r="AE13" s="78" t="b">
        <f t="shared" si="1"/>
        <v>0</v>
      </c>
    </row>
    <row r="14" s="78" customFormat="1" ht="91.5" customHeight="1" spans="1:31">
      <c r="A14" s="78" t="s">
        <v>333</v>
      </c>
      <c r="B14" s="78" t="s">
        <v>250</v>
      </c>
      <c r="D14" s="37">
        <v>9</v>
      </c>
      <c r="E14" s="13" t="s">
        <v>739</v>
      </c>
      <c r="F14" s="37" t="s">
        <v>335</v>
      </c>
      <c r="G14" s="37" t="s">
        <v>457</v>
      </c>
      <c r="H14" s="82" t="s">
        <v>740</v>
      </c>
      <c r="I14" s="37" t="s">
        <v>244</v>
      </c>
      <c r="J14" s="13" t="s">
        <v>266</v>
      </c>
      <c r="K14" s="37" t="s">
        <v>741</v>
      </c>
      <c r="L14" s="13" t="s">
        <v>742</v>
      </c>
      <c r="M14" s="37" t="s">
        <v>743</v>
      </c>
      <c r="N14" s="13" t="s">
        <v>744</v>
      </c>
      <c r="O14" s="94">
        <f t="shared" si="0"/>
        <v>4000000</v>
      </c>
      <c r="P14" s="94">
        <v>4000000</v>
      </c>
      <c r="Q14" s="104"/>
      <c r="R14" s="41"/>
      <c r="S14" s="13" t="s">
        <v>254</v>
      </c>
      <c r="T14" s="13" t="s">
        <v>255</v>
      </c>
      <c r="U14" s="13" t="s">
        <v>271</v>
      </c>
      <c r="V14" s="37" t="s">
        <v>745</v>
      </c>
      <c r="W14" s="37"/>
      <c r="X14" s="37" t="s">
        <v>273</v>
      </c>
      <c r="Y14" s="37" t="s">
        <v>745</v>
      </c>
      <c r="Z14" s="13" t="s">
        <v>256</v>
      </c>
      <c r="AA14" s="13" t="s">
        <v>256</v>
      </c>
      <c r="AB14" s="37" t="s">
        <v>270</v>
      </c>
      <c r="AC14" s="37" t="s">
        <v>746</v>
      </c>
      <c r="AD14" s="113"/>
      <c r="AE14" s="78" t="b">
        <f t="shared" si="1"/>
        <v>0</v>
      </c>
    </row>
    <row r="15" s="78" customFormat="1" ht="96" customHeight="1" spans="4:31">
      <c r="D15" s="37">
        <v>10</v>
      </c>
      <c r="E15" s="13" t="s">
        <v>747</v>
      </c>
      <c r="F15" s="37" t="s">
        <v>335</v>
      </c>
      <c r="G15" s="37" t="s">
        <v>457</v>
      </c>
      <c r="H15" s="82" t="s">
        <v>748</v>
      </c>
      <c r="I15" s="37" t="s">
        <v>244</v>
      </c>
      <c r="J15" s="13" t="s">
        <v>266</v>
      </c>
      <c r="K15" s="37" t="s">
        <v>749</v>
      </c>
      <c r="L15" s="13" t="s">
        <v>750</v>
      </c>
      <c r="M15" s="37" t="s">
        <v>751</v>
      </c>
      <c r="N15" s="13" t="s">
        <v>752</v>
      </c>
      <c r="O15" s="94">
        <f t="shared" si="0"/>
        <v>4310000</v>
      </c>
      <c r="P15" s="94">
        <v>4310000</v>
      </c>
      <c r="Q15" s="104"/>
      <c r="R15" s="41"/>
      <c r="S15" s="37" t="s">
        <v>254</v>
      </c>
      <c r="T15" s="13" t="s">
        <v>270</v>
      </c>
      <c r="U15" s="13" t="s">
        <v>271</v>
      </c>
      <c r="V15" s="37" t="s">
        <v>753</v>
      </c>
      <c r="W15" s="37"/>
      <c r="X15" s="37" t="s">
        <v>273</v>
      </c>
      <c r="Y15" s="37" t="s">
        <v>753</v>
      </c>
      <c r="Z15" s="13" t="s">
        <v>256</v>
      </c>
      <c r="AA15" s="13" t="s">
        <v>256</v>
      </c>
      <c r="AB15" s="37" t="s">
        <v>270</v>
      </c>
      <c r="AC15" s="37"/>
      <c r="AD15" s="113"/>
      <c r="AE15" s="78" t="b">
        <f t="shared" si="1"/>
        <v>0</v>
      </c>
    </row>
    <row r="16" s="78" customFormat="1" ht="49.5" customHeight="1" spans="4:31">
      <c r="D16" s="37">
        <v>11</v>
      </c>
      <c r="E16" s="13" t="s">
        <v>754</v>
      </c>
      <c r="F16" s="37" t="s">
        <v>335</v>
      </c>
      <c r="G16" s="37" t="s">
        <v>457</v>
      </c>
      <c r="H16" s="82" t="s">
        <v>755</v>
      </c>
      <c r="I16" s="37" t="s">
        <v>244</v>
      </c>
      <c r="J16" s="13" t="s">
        <v>266</v>
      </c>
      <c r="K16" s="37" t="s">
        <v>756</v>
      </c>
      <c r="L16" s="13" t="s">
        <v>757</v>
      </c>
      <c r="M16" s="37" t="s">
        <v>758</v>
      </c>
      <c r="N16" s="13" t="s">
        <v>759</v>
      </c>
      <c r="O16" s="94">
        <f t="shared" si="0"/>
        <v>2366100</v>
      </c>
      <c r="P16" s="94">
        <v>2366100</v>
      </c>
      <c r="Q16" s="104"/>
      <c r="R16" s="41"/>
      <c r="S16" s="37" t="s">
        <v>254</v>
      </c>
      <c r="T16" s="13" t="s">
        <v>270</v>
      </c>
      <c r="U16" s="13" t="s">
        <v>271</v>
      </c>
      <c r="V16" s="37" t="s">
        <v>760</v>
      </c>
      <c r="W16" s="37"/>
      <c r="X16" s="37" t="s">
        <v>273</v>
      </c>
      <c r="Y16" s="37" t="s">
        <v>760</v>
      </c>
      <c r="Z16" s="13" t="s">
        <v>256</v>
      </c>
      <c r="AA16" s="13" t="s">
        <v>256</v>
      </c>
      <c r="AB16" s="37" t="s">
        <v>270</v>
      </c>
      <c r="AC16" s="37"/>
      <c r="AD16" s="113"/>
      <c r="AE16" s="78" t="b">
        <f t="shared" si="1"/>
        <v>0</v>
      </c>
    </row>
    <row r="17" s="78" customFormat="1" ht="90" customHeight="1" spans="4:31">
      <c r="D17" s="37">
        <v>12</v>
      </c>
      <c r="E17" s="13" t="s">
        <v>761</v>
      </c>
      <c r="F17" s="37" t="s">
        <v>366</v>
      </c>
      <c r="G17" s="45" t="s">
        <v>358</v>
      </c>
      <c r="H17" s="82" t="s">
        <v>762</v>
      </c>
      <c r="I17" s="37" t="s">
        <v>244</v>
      </c>
      <c r="J17" s="37" t="s">
        <v>283</v>
      </c>
      <c r="K17" s="37" t="s">
        <v>321</v>
      </c>
      <c r="L17" s="13" t="s">
        <v>763</v>
      </c>
      <c r="M17" s="13" t="s">
        <v>370</v>
      </c>
      <c r="N17" s="13" t="s">
        <v>398</v>
      </c>
      <c r="O17" s="94">
        <f t="shared" si="0"/>
        <v>7200000</v>
      </c>
      <c r="P17" s="94">
        <v>7200000</v>
      </c>
      <c r="Q17" s="104"/>
      <c r="R17" s="41"/>
      <c r="S17" s="13" t="s">
        <v>256</v>
      </c>
      <c r="T17" s="13" t="s">
        <v>256</v>
      </c>
      <c r="U17" s="13" t="s">
        <v>256</v>
      </c>
      <c r="V17" s="13" t="s">
        <v>256</v>
      </c>
      <c r="W17" s="13" t="s">
        <v>256</v>
      </c>
      <c r="X17" s="13" t="s">
        <v>256</v>
      </c>
      <c r="Y17" s="13" t="s">
        <v>256</v>
      </c>
      <c r="Z17" s="13" t="s">
        <v>256</v>
      </c>
      <c r="AA17" s="13" t="s">
        <v>256</v>
      </c>
      <c r="AB17" s="37" t="s">
        <v>255</v>
      </c>
      <c r="AC17" s="37" t="s">
        <v>325</v>
      </c>
      <c r="AD17" s="113"/>
      <c r="AE17" s="78" t="b">
        <f t="shared" si="1"/>
        <v>0</v>
      </c>
    </row>
    <row r="18" s="78" customFormat="1" ht="60.75" customHeight="1" spans="4:31">
      <c r="D18" s="37">
        <v>13</v>
      </c>
      <c r="E18" s="13" t="s">
        <v>764</v>
      </c>
      <c r="F18" s="37" t="s">
        <v>366</v>
      </c>
      <c r="G18" s="45" t="s">
        <v>362</v>
      </c>
      <c r="H18" s="82" t="s">
        <v>765</v>
      </c>
      <c r="I18" s="37" t="s">
        <v>244</v>
      </c>
      <c r="J18" s="37" t="s">
        <v>261</v>
      </c>
      <c r="K18" s="37" t="s">
        <v>321</v>
      </c>
      <c r="L18" s="13" t="s">
        <v>766</v>
      </c>
      <c r="M18" s="13" t="s">
        <v>362</v>
      </c>
      <c r="N18" s="13" t="s">
        <v>362</v>
      </c>
      <c r="O18" s="94">
        <f t="shared" si="0"/>
        <v>10590000</v>
      </c>
      <c r="P18" s="94">
        <v>10590000</v>
      </c>
      <c r="Q18" s="104"/>
      <c r="R18" s="41"/>
      <c r="S18" s="13" t="s">
        <v>256</v>
      </c>
      <c r="T18" s="13" t="s">
        <v>256</v>
      </c>
      <c r="U18" s="13" t="s">
        <v>256</v>
      </c>
      <c r="V18" s="13" t="s">
        <v>256</v>
      </c>
      <c r="W18" s="13" t="s">
        <v>256</v>
      </c>
      <c r="X18" s="13" t="s">
        <v>256</v>
      </c>
      <c r="Y18" s="13" t="s">
        <v>256</v>
      </c>
      <c r="Z18" s="13" t="s">
        <v>256</v>
      </c>
      <c r="AA18" s="13" t="s">
        <v>256</v>
      </c>
      <c r="AB18" s="37" t="s">
        <v>255</v>
      </c>
      <c r="AC18" s="37" t="s">
        <v>325</v>
      </c>
      <c r="AD18" s="113"/>
      <c r="AE18" s="78" t="b">
        <f t="shared" si="1"/>
        <v>1</v>
      </c>
    </row>
    <row r="19" s="78" customFormat="1" ht="45.75" customHeight="1" spans="4:31">
      <c r="D19" s="37">
        <v>14</v>
      </c>
      <c r="E19" s="13" t="s">
        <v>767</v>
      </c>
      <c r="F19" s="37" t="s">
        <v>366</v>
      </c>
      <c r="G19" s="45" t="s">
        <v>362</v>
      </c>
      <c r="H19" s="82" t="s">
        <v>768</v>
      </c>
      <c r="I19" s="37" t="s">
        <v>244</v>
      </c>
      <c r="J19" s="37" t="s">
        <v>250</v>
      </c>
      <c r="K19" s="37" t="s">
        <v>769</v>
      </c>
      <c r="L19" s="13" t="s">
        <v>770</v>
      </c>
      <c r="M19" s="13" t="s">
        <v>362</v>
      </c>
      <c r="N19" s="13" t="s">
        <v>398</v>
      </c>
      <c r="O19" s="94">
        <f t="shared" si="0"/>
        <v>500000</v>
      </c>
      <c r="P19" s="94">
        <v>500000</v>
      </c>
      <c r="Q19" s="104"/>
      <c r="R19" s="41"/>
      <c r="S19" s="37" t="s">
        <v>254</v>
      </c>
      <c r="T19" s="13" t="s">
        <v>270</v>
      </c>
      <c r="U19" s="13" t="s">
        <v>281</v>
      </c>
      <c r="V19" s="37" t="s">
        <v>362</v>
      </c>
      <c r="W19" s="37"/>
      <c r="X19" s="37" t="s">
        <v>257</v>
      </c>
      <c r="Y19" s="37" t="s">
        <v>362</v>
      </c>
      <c r="Z19" s="13" t="s">
        <v>256</v>
      </c>
      <c r="AA19" s="13" t="s">
        <v>256</v>
      </c>
      <c r="AB19" s="37" t="s">
        <v>270</v>
      </c>
      <c r="AC19" s="37"/>
      <c r="AD19" s="113"/>
      <c r="AE19" s="78" t="b">
        <f t="shared" si="1"/>
        <v>1</v>
      </c>
    </row>
    <row r="20" s="78" customFormat="1" ht="93.75" customHeight="1" spans="4:31">
      <c r="D20" s="37">
        <v>15</v>
      </c>
      <c r="E20" s="13" t="s">
        <v>771</v>
      </c>
      <c r="F20" s="37" t="s">
        <v>772</v>
      </c>
      <c r="G20" s="45" t="s">
        <v>358</v>
      </c>
      <c r="H20" s="82" t="s">
        <v>773</v>
      </c>
      <c r="I20" s="37" t="s">
        <v>244</v>
      </c>
      <c r="J20" s="37" t="s">
        <v>283</v>
      </c>
      <c r="K20" s="37" t="s">
        <v>321</v>
      </c>
      <c r="L20" s="13" t="s">
        <v>774</v>
      </c>
      <c r="M20" s="13" t="s">
        <v>370</v>
      </c>
      <c r="N20" s="13" t="s">
        <v>775</v>
      </c>
      <c r="O20" s="94">
        <f t="shared" si="0"/>
        <v>7560000</v>
      </c>
      <c r="P20" s="94">
        <v>7560000</v>
      </c>
      <c r="Q20" s="104"/>
      <c r="R20" s="41"/>
      <c r="S20" s="13" t="s">
        <v>256</v>
      </c>
      <c r="T20" s="105" t="s">
        <v>255</v>
      </c>
      <c r="U20" s="13" t="s">
        <v>256</v>
      </c>
      <c r="V20" s="13" t="s">
        <v>256</v>
      </c>
      <c r="W20" s="13" t="s">
        <v>256</v>
      </c>
      <c r="X20" s="13" t="s">
        <v>256</v>
      </c>
      <c r="Y20" s="13" t="s">
        <v>256</v>
      </c>
      <c r="Z20" s="13" t="s">
        <v>256</v>
      </c>
      <c r="AA20" s="13" t="s">
        <v>256</v>
      </c>
      <c r="AB20" s="37" t="s">
        <v>255</v>
      </c>
      <c r="AC20" s="37" t="s">
        <v>325</v>
      </c>
      <c r="AD20" s="113"/>
      <c r="AE20" s="78" t="b">
        <f t="shared" si="1"/>
        <v>0</v>
      </c>
    </row>
    <row r="21" s="78" customFormat="1" ht="93.75" customHeight="1" spans="4:31">
      <c r="D21" s="37">
        <v>16</v>
      </c>
      <c r="E21" s="25" t="s">
        <v>776</v>
      </c>
      <c r="F21" s="37" t="s">
        <v>772</v>
      </c>
      <c r="G21" s="45" t="s">
        <v>358</v>
      </c>
      <c r="H21" s="82" t="s">
        <v>777</v>
      </c>
      <c r="I21" s="37" t="s">
        <v>244</v>
      </c>
      <c r="J21" s="13" t="s">
        <v>266</v>
      </c>
      <c r="K21" s="37" t="s">
        <v>778</v>
      </c>
      <c r="L21" s="13" t="s">
        <v>779</v>
      </c>
      <c r="M21" s="13" t="s">
        <v>370</v>
      </c>
      <c r="N21" s="13" t="s">
        <v>398</v>
      </c>
      <c r="O21" s="94">
        <f t="shared" si="0"/>
        <v>1400000</v>
      </c>
      <c r="P21" s="94">
        <v>1400000</v>
      </c>
      <c r="Q21" s="104"/>
      <c r="R21" s="41"/>
      <c r="S21" s="37" t="s">
        <v>254</v>
      </c>
      <c r="T21" s="13" t="s">
        <v>270</v>
      </c>
      <c r="U21" s="13" t="s">
        <v>271</v>
      </c>
      <c r="V21" s="37" t="s">
        <v>780</v>
      </c>
      <c r="W21" s="37"/>
      <c r="X21" s="37" t="s">
        <v>273</v>
      </c>
      <c r="Y21" s="37" t="s">
        <v>780</v>
      </c>
      <c r="Z21" s="13" t="s">
        <v>256</v>
      </c>
      <c r="AA21" s="13" t="s">
        <v>256</v>
      </c>
      <c r="AB21" s="37" t="s">
        <v>270</v>
      </c>
      <c r="AC21" s="37"/>
      <c r="AD21" s="113"/>
      <c r="AE21" s="78" t="b">
        <f t="shared" si="1"/>
        <v>0</v>
      </c>
    </row>
    <row r="22" s="78" customFormat="1" ht="93.75" customHeight="1" spans="4:31">
      <c r="D22" s="37">
        <v>17</v>
      </c>
      <c r="E22" s="83"/>
      <c r="F22" s="37" t="s">
        <v>772</v>
      </c>
      <c r="G22" s="45" t="s">
        <v>358</v>
      </c>
      <c r="H22" s="82" t="s">
        <v>781</v>
      </c>
      <c r="I22" s="37" t="s">
        <v>244</v>
      </c>
      <c r="J22" s="13" t="s">
        <v>266</v>
      </c>
      <c r="K22" s="37" t="s">
        <v>782</v>
      </c>
      <c r="L22" s="13" t="s">
        <v>783</v>
      </c>
      <c r="M22" s="13" t="s">
        <v>370</v>
      </c>
      <c r="N22" s="13" t="s">
        <v>375</v>
      </c>
      <c r="O22" s="94">
        <f t="shared" si="0"/>
        <v>2000000</v>
      </c>
      <c r="P22" s="94">
        <v>2000000</v>
      </c>
      <c r="Q22" s="104"/>
      <c r="R22" s="41"/>
      <c r="S22" s="37" t="s">
        <v>254</v>
      </c>
      <c r="T22" s="13" t="s">
        <v>270</v>
      </c>
      <c r="U22" s="13" t="s">
        <v>271</v>
      </c>
      <c r="V22" s="37" t="s">
        <v>376</v>
      </c>
      <c r="W22" s="37"/>
      <c r="X22" s="37" t="s">
        <v>273</v>
      </c>
      <c r="Y22" s="37" t="s">
        <v>376</v>
      </c>
      <c r="Z22" s="13" t="s">
        <v>256</v>
      </c>
      <c r="AA22" s="13" t="s">
        <v>256</v>
      </c>
      <c r="AB22" s="37" t="s">
        <v>270</v>
      </c>
      <c r="AC22" s="37"/>
      <c r="AD22" s="113"/>
      <c r="AE22" s="78" t="b">
        <f t="shared" si="1"/>
        <v>0</v>
      </c>
    </row>
    <row r="23" s="78" customFormat="1" ht="93.75" customHeight="1" spans="4:31">
      <c r="D23" s="37">
        <v>18</v>
      </c>
      <c r="E23" s="13" t="s">
        <v>628</v>
      </c>
      <c r="F23" s="13" t="s">
        <v>302</v>
      </c>
      <c r="G23" s="13" t="s">
        <v>303</v>
      </c>
      <c r="H23" s="82" t="s">
        <v>320</v>
      </c>
      <c r="I23" s="13" t="s">
        <v>244</v>
      </c>
      <c r="J23" s="13" t="s">
        <v>311</v>
      </c>
      <c r="K23" s="13" t="s">
        <v>321</v>
      </c>
      <c r="L23" s="13" t="s">
        <v>784</v>
      </c>
      <c r="M23" s="13" t="s">
        <v>323</v>
      </c>
      <c r="N23" s="13" t="s">
        <v>324</v>
      </c>
      <c r="O23" s="94">
        <f t="shared" si="0"/>
        <v>1834780</v>
      </c>
      <c r="P23" s="95">
        <v>1760000</v>
      </c>
      <c r="Q23" s="95">
        <v>74780</v>
      </c>
      <c r="R23" s="41"/>
      <c r="S23" s="13" t="s">
        <v>256</v>
      </c>
      <c r="T23" s="13" t="s">
        <v>256</v>
      </c>
      <c r="U23" s="13" t="s">
        <v>256</v>
      </c>
      <c r="V23" s="13" t="s">
        <v>256</v>
      </c>
      <c r="W23" s="13" t="s">
        <v>256</v>
      </c>
      <c r="X23" s="13" t="s">
        <v>256</v>
      </c>
      <c r="Y23" s="13" t="s">
        <v>256</v>
      </c>
      <c r="Z23" s="13" t="s">
        <v>256</v>
      </c>
      <c r="AA23" s="13" t="s">
        <v>256</v>
      </c>
      <c r="AB23" s="13" t="s">
        <v>255</v>
      </c>
      <c r="AC23" s="13" t="s">
        <v>785</v>
      </c>
      <c r="AD23" s="113"/>
      <c r="AE23" s="78" t="b">
        <f t="shared" si="1"/>
        <v>0</v>
      </c>
    </row>
    <row r="24" s="78" customFormat="1" ht="93.75" customHeight="1" spans="4:31">
      <c r="D24" s="37">
        <v>19</v>
      </c>
      <c r="E24" s="13" t="s">
        <v>630</v>
      </c>
      <c r="F24" s="13" t="s">
        <v>302</v>
      </c>
      <c r="G24" s="13" t="s">
        <v>303</v>
      </c>
      <c r="H24" s="82" t="s">
        <v>313</v>
      </c>
      <c r="I24" s="13" t="s">
        <v>244</v>
      </c>
      <c r="J24" s="13" t="s">
        <v>261</v>
      </c>
      <c r="K24" s="82" t="s">
        <v>786</v>
      </c>
      <c r="L24" s="13" t="s">
        <v>787</v>
      </c>
      <c r="M24" s="13" t="s">
        <v>316</v>
      </c>
      <c r="N24" s="13" t="s">
        <v>317</v>
      </c>
      <c r="O24" s="94">
        <f t="shared" si="0"/>
        <v>859542.56</v>
      </c>
      <c r="P24" s="94">
        <v>859542.56</v>
      </c>
      <c r="Q24" s="104"/>
      <c r="R24" s="41"/>
      <c r="S24" s="13" t="s">
        <v>254</v>
      </c>
      <c r="T24" s="13" t="s">
        <v>270</v>
      </c>
      <c r="U24" s="13" t="s">
        <v>308</v>
      </c>
      <c r="V24" s="13" t="s">
        <v>318</v>
      </c>
      <c r="W24" s="13"/>
      <c r="X24" s="13" t="s">
        <v>273</v>
      </c>
      <c r="Y24" s="13" t="s">
        <v>318</v>
      </c>
      <c r="Z24" s="13" t="s">
        <v>256</v>
      </c>
      <c r="AA24" s="13" t="s">
        <v>256</v>
      </c>
      <c r="AB24" s="13" t="s">
        <v>270</v>
      </c>
      <c r="AC24" s="37" t="s">
        <v>788</v>
      </c>
      <c r="AD24" s="113"/>
      <c r="AE24" s="78" t="b">
        <f t="shared" si="1"/>
        <v>0</v>
      </c>
    </row>
    <row r="25" s="78" customFormat="1" ht="50.25" customHeight="1" spans="4:31">
      <c r="D25" s="37">
        <v>20</v>
      </c>
      <c r="E25" s="25" t="s">
        <v>632</v>
      </c>
      <c r="F25" s="13" t="s">
        <v>302</v>
      </c>
      <c r="G25" s="37" t="s">
        <v>789</v>
      </c>
      <c r="H25" s="82" t="s">
        <v>790</v>
      </c>
      <c r="I25" s="37" t="s">
        <v>244</v>
      </c>
      <c r="J25" s="37" t="s">
        <v>311</v>
      </c>
      <c r="K25" s="89" t="s">
        <v>321</v>
      </c>
      <c r="L25" s="13" t="s">
        <v>791</v>
      </c>
      <c r="M25" s="13" t="s">
        <v>789</v>
      </c>
      <c r="N25" s="13" t="s">
        <v>792</v>
      </c>
      <c r="O25" s="94">
        <f t="shared" si="0"/>
        <v>486108.38</v>
      </c>
      <c r="P25" s="94">
        <v>486108.38</v>
      </c>
      <c r="Q25" s="104"/>
      <c r="R25" s="41"/>
      <c r="S25" s="37" t="s">
        <v>254</v>
      </c>
      <c r="T25" s="13" t="s">
        <v>270</v>
      </c>
      <c r="U25" s="13" t="s">
        <v>308</v>
      </c>
      <c r="V25" s="13" t="s">
        <v>793</v>
      </c>
      <c r="W25" s="37"/>
      <c r="X25" s="13" t="s">
        <v>273</v>
      </c>
      <c r="Y25" s="13" t="s">
        <v>793</v>
      </c>
      <c r="Z25" s="13" t="s">
        <v>256</v>
      </c>
      <c r="AA25" s="13" t="s">
        <v>256</v>
      </c>
      <c r="AB25" s="37" t="s">
        <v>258</v>
      </c>
      <c r="AC25" s="37"/>
      <c r="AD25" s="113"/>
      <c r="AE25" s="78" t="b">
        <f t="shared" si="1"/>
        <v>1</v>
      </c>
    </row>
    <row r="26" s="78" customFormat="1" ht="50.25" customHeight="1" spans="4:31">
      <c r="D26" s="37">
        <v>21</v>
      </c>
      <c r="E26" s="84"/>
      <c r="F26" s="13" t="s">
        <v>302</v>
      </c>
      <c r="G26" s="37" t="s">
        <v>789</v>
      </c>
      <c r="H26" s="82" t="s">
        <v>794</v>
      </c>
      <c r="I26" s="37" t="s">
        <v>244</v>
      </c>
      <c r="J26" s="37" t="s">
        <v>250</v>
      </c>
      <c r="K26" s="89" t="s">
        <v>795</v>
      </c>
      <c r="L26" s="13" t="s">
        <v>796</v>
      </c>
      <c r="M26" s="13" t="s">
        <v>789</v>
      </c>
      <c r="N26" s="13" t="s">
        <v>792</v>
      </c>
      <c r="O26" s="94">
        <f t="shared" ref="O26:O28" si="2">P26+Q26+R26</f>
        <v>1626000</v>
      </c>
      <c r="P26" s="94">
        <f>1080000+546000</f>
        <v>1626000</v>
      </c>
      <c r="Q26" s="104"/>
      <c r="R26" s="41"/>
      <c r="S26" s="13" t="s">
        <v>254</v>
      </c>
      <c r="T26" s="13" t="s">
        <v>270</v>
      </c>
      <c r="U26" s="13" t="s">
        <v>308</v>
      </c>
      <c r="V26" s="13" t="s">
        <v>793</v>
      </c>
      <c r="W26" s="37"/>
      <c r="X26" s="13" t="s">
        <v>273</v>
      </c>
      <c r="Y26" s="13" t="s">
        <v>793</v>
      </c>
      <c r="Z26" s="13" t="s">
        <v>256</v>
      </c>
      <c r="AA26" s="13" t="s">
        <v>256</v>
      </c>
      <c r="AB26" s="37" t="s">
        <v>258</v>
      </c>
      <c r="AC26" s="37"/>
      <c r="AD26" s="113"/>
      <c r="AE26" s="78" t="b">
        <f t="shared" si="1"/>
        <v>1</v>
      </c>
    </row>
    <row r="27" s="78" customFormat="1" ht="50.25" customHeight="1" spans="4:31">
      <c r="D27" s="37">
        <v>22</v>
      </c>
      <c r="E27" s="83"/>
      <c r="F27" s="13" t="s">
        <v>302</v>
      </c>
      <c r="G27" s="37" t="s">
        <v>789</v>
      </c>
      <c r="H27" s="82" t="s">
        <v>797</v>
      </c>
      <c r="I27" s="37" t="s">
        <v>244</v>
      </c>
      <c r="J27" s="37" t="s">
        <v>250</v>
      </c>
      <c r="K27" s="89" t="s">
        <v>798</v>
      </c>
      <c r="L27" s="13" t="s">
        <v>799</v>
      </c>
      <c r="M27" s="13" t="s">
        <v>789</v>
      </c>
      <c r="N27" s="13" t="s">
        <v>792</v>
      </c>
      <c r="O27" s="94">
        <f t="shared" si="2"/>
        <v>1007891.62</v>
      </c>
      <c r="P27" s="94">
        <f>3120000-P25-P26</f>
        <v>1007891.62</v>
      </c>
      <c r="Q27" s="104"/>
      <c r="R27" s="41"/>
      <c r="S27" s="13" t="s">
        <v>254</v>
      </c>
      <c r="T27" s="13" t="s">
        <v>270</v>
      </c>
      <c r="U27" s="13" t="s">
        <v>308</v>
      </c>
      <c r="V27" s="13" t="s">
        <v>793</v>
      </c>
      <c r="W27" s="37"/>
      <c r="X27" s="13" t="s">
        <v>273</v>
      </c>
      <c r="Y27" s="13" t="s">
        <v>793</v>
      </c>
      <c r="Z27" s="13" t="s">
        <v>256</v>
      </c>
      <c r="AA27" s="13" t="s">
        <v>256</v>
      </c>
      <c r="AB27" s="37" t="s">
        <v>258</v>
      </c>
      <c r="AC27" s="37"/>
      <c r="AD27" s="113"/>
      <c r="AE27" s="78" t="b">
        <f t="shared" si="1"/>
        <v>1</v>
      </c>
    </row>
    <row r="28" s="78" customFormat="1" ht="50.25" customHeight="1" spans="4:31">
      <c r="D28" s="37">
        <v>23</v>
      </c>
      <c r="E28" s="25" t="s">
        <v>633</v>
      </c>
      <c r="F28" s="13" t="s">
        <v>302</v>
      </c>
      <c r="G28" s="37" t="s">
        <v>789</v>
      </c>
      <c r="H28" s="82" t="s">
        <v>800</v>
      </c>
      <c r="I28" s="37" t="s">
        <v>244</v>
      </c>
      <c r="J28" s="37" t="s">
        <v>283</v>
      </c>
      <c r="K28" s="89" t="s">
        <v>801</v>
      </c>
      <c r="L28" s="13" t="s">
        <v>802</v>
      </c>
      <c r="M28" s="13" t="s">
        <v>803</v>
      </c>
      <c r="N28" s="13" t="s">
        <v>438</v>
      </c>
      <c r="O28" s="94">
        <f t="shared" si="2"/>
        <v>494400</v>
      </c>
      <c r="P28" s="94">
        <v>494400</v>
      </c>
      <c r="Q28" s="104"/>
      <c r="R28" s="41"/>
      <c r="S28" s="37" t="s">
        <v>254</v>
      </c>
      <c r="T28" s="13" t="s">
        <v>270</v>
      </c>
      <c r="U28" s="13" t="s">
        <v>308</v>
      </c>
      <c r="V28" s="13" t="s">
        <v>309</v>
      </c>
      <c r="W28" s="37"/>
      <c r="X28" s="13" t="s">
        <v>273</v>
      </c>
      <c r="Y28" s="13" t="s">
        <v>793</v>
      </c>
      <c r="Z28" s="13" t="s">
        <v>256</v>
      </c>
      <c r="AA28" s="13" t="s">
        <v>256</v>
      </c>
      <c r="AB28" s="37" t="s">
        <v>270</v>
      </c>
      <c r="AC28" s="37"/>
      <c r="AD28" s="113"/>
      <c r="AE28" s="78" t="b">
        <f t="shared" si="1"/>
        <v>0</v>
      </c>
    </row>
    <row r="29" s="78" customFormat="1" ht="50.25" customHeight="1" spans="4:31">
      <c r="D29" s="37">
        <v>24</v>
      </c>
      <c r="E29" s="84"/>
      <c r="F29" s="13" t="s">
        <v>302</v>
      </c>
      <c r="G29" s="37" t="s">
        <v>789</v>
      </c>
      <c r="H29" s="82" t="s">
        <v>804</v>
      </c>
      <c r="I29" s="37" t="s">
        <v>244</v>
      </c>
      <c r="J29" s="37" t="s">
        <v>250</v>
      </c>
      <c r="K29" s="89" t="s">
        <v>805</v>
      </c>
      <c r="L29" s="13" t="s">
        <v>806</v>
      </c>
      <c r="M29" s="13" t="s">
        <v>803</v>
      </c>
      <c r="N29" s="13" t="s">
        <v>438</v>
      </c>
      <c r="O29" s="94">
        <f t="shared" ref="O29:O46" si="3">P29+Q29+R29</f>
        <v>811200</v>
      </c>
      <c r="P29" s="94">
        <v>811200</v>
      </c>
      <c r="Q29" s="104"/>
      <c r="R29" s="41"/>
      <c r="S29" s="37" t="s">
        <v>254</v>
      </c>
      <c r="T29" s="13" t="s">
        <v>270</v>
      </c>
      <c r="U29" s="13" t="s">
        <v>308</v>
      </c>
      <c r="V29" s="13" t="s">
        <v>309</v>
      </c>
      <c r="W29" s="37"/>
      <c r="X29" s="13" t="s">
        <v>273</v>
      </c>
      <c r="Y29" s="13" t="s">
        <v>793</v>
      </c>
      <c r="Z29" s="13" t="s">
        <v>256</v>
      </c>
      <c r="AA29" s="13" t="s">
        <v>256</v>
      </c>
      <c r="AB29" s="37" t="s">
        <v>270</v>
      </c>
      <c r="AC29" s="37" t="s">
        <v>807</v>
      </c>
      <c r="AD29" s="113"/>
      <c r="AE29" s="78" t="b">
        <f t="shared" si="1"/>
        <v>0</v>
      </c>
    </row>
    <row r="30" s="78" customFormat="1" ht="50.25" customHeight="1" spans="4:31">
      <c r="D30" s="37">
        <v>25</v>
      </c>
      <c r="E30" s="83"/>
      <c r="F30" s="13" t="s">
        <v>302</v>
      </c>
      <c r="G30" s="37" t="s">
        <v>789</v>
      </c>
      <c r="H30" s="82" t="s">
        <v>808</v>
      </c>
      <c r="I30" s="37" t="s">
        <v>244</v>
      </c>
      <c r="J30" s="37" t="s">
        <v>250</v>
      </c>
      <c r="K30" s="96" t="s">
        <v>809</v>
      </c>
      <c r="L30" s="13" t="s">
        <v>810</v>
      </c>
      <c r="M30" s="13" t="s">
        <v>803</v>
      </c>
      <c r="N30" s="13" t="s">
        <v>438</v>
      </c>
      <c r="O30" s="94">
        <f t="shared" si="3"/>
        <v>2155200</v>
      </c>
      <c r="P30" s="94">
        <v>194400</v>
      </c>
      <c r="Q30" s="104">
        <f>1880800+80000-Q29</f>
        <v>1960800</v>
      </c>
      <c r="R30" s="41"/>
      <c r="S30" s="37" t="s">
        <v>254</v>
      </c>
      <c r="T30" s="13" t="s">
        <v>270</v>
      </c>
      <c r="U30" s="13" t="s">
        <v>308</v>
      </c>
      <c r="V30" s="13" t="s">
        <v>309</v>
      </c>
      <c r="W30" s="37"/>
      <c r="X30" s="13" t="s">
        <v>273</v>
      </c>
      <c r="Y30" s="13" t="s">
        <v>793</v>
      </c>
      <c r="Z30" s="13" t="s">
        <v>256</v>
      </c>
      <c r="AA30" s="13" t="s">
        <v>256</v>
      </c>
      <c r="AB30" s="37" t="s">
        <v>270</v>
      </c>
      <c r="AC30" s="37" t="s">
        <v>807</v>
      </c>
      <c r="AD30" s="113"/>
      <c r="AE30" s="78" t="b">
        <f t="shared" si="1"/>
        <v>0</v>
      </c>
    </row>
    <row r="31" s="78" customFormat="1" ht="58.5" customHeight="1" spans="4:31">
      <c r="D31" s="37">
        <v>26</v>
      </c>
      <c r="E31" s="13" t="s">
        <v>634</v>
      </c>
      <c r="F31" s="13" t="s">
        <v>302</v>
      </c>
      <c r="G31" s="13" t="s">
        <v>789</v>
      </c>
      <c r="H31" s="82" t="s">
        <v>811</v>
      </c>
      <c r="I31" s="37" t="s">
        <v>244</v>
      </c>
      <c r="J31" s="37" t="s">
        <v>283</v>
      </c>
      <c r="K31" s="89" t="s">
        <v>812</v>
      </c>
      <c r="L31" s="13" t="s">
        <v>813</v>
      </c>
      <c r="M31" s="13" t="s">
        <v>789</v>
      </c>
      <c r="N31" s="13" t="s">
        <v>438</v>
      </c>
      <c r="O31" s="94">
        <f t="shared" si="3"/>
        <v>3000000</v>
      </c>
      <c r="P31" s="94">
        <v>3000000</v>
      </c>
      <c r="Q31" s="104"/>
      <c r="R31" s="41"/>
      <c r="S31" s="37" t="s">
        <v>254</v>
      </c>
      <c r="T31" s="13" t="s">
        <v>270</v>
      </c>
      <c r="U31" s="13" t="s">
        <v>281</v>
      </c>
      <c r="V31" s="13" t="s">
        <v>814</v>
      </c>
      <c r="W31" s="37"/>
      <c r="X31" s="13" t="s">
        <v>257</v>
      </c>
      <c r="Y31" s="13" t="s">
        <v>814</v>
      </c>
      <c r="Z31" s="13" t="s">
        <v>256</v>
      </c>
      <c r="AA31" s="13" t="s">
        <v>256</v>
      </c>
      <c r="AB31" s="37" t="s">
        <v>258</v>
      </c>
      <c r="AC31" s="37"/>
      <c r="AD31" s="113"/>
      <c r="AE31" s="78" t="b">
        <f t="shared" si="1"/>
        <v>1</v>
      </c>
    </row>
    <row r="32" s="78" customFormat="1" ht="58.5" customHeight="1" spans="4:31">
      <c r="D32" s="37">
        <v>27</v>
      </c>
      <c r="E32" s="25" t="s">
        <v>635</v>
      </c>
      <c r="F32" s="25" t="s">
        <v>302</v>
      </c>
      <c r="G32" s="85" t="s">
        <v>789</v>
      </c>
      <c r="H32" s="82" t="s">
        <v>815</v>
      </c>
      <c r="I32" s="37" t="s">
        <v>244</v>
      </c>
      <c r="J32" s="13" t="s">
        <v>266</v>
      </c>
      <c r="K32" s="89" t="s">
        <v>816</v>
      </c>
      <c r="L32" s="13" t="s">
        <v>817</v>
      </c>
      <c r="M32" s="37" t="s">
        <v>789</v>
      </c>
      <c r="N32" s="13" t="s">
        <v>428</v>
      </c>
      <c r="O32" s="94">
        <f t="shared" si="3"/>
        <v>10000000</v>
      </c>
      <c r="P32" s="94">
        <v>10000000</v>
      </c>
      <c r="Q32" s="104"/>
      <c r="R32" s="41"/>
      <c r="S32" s="37" t="s">
        <v>254</v>
      </c>
      <c r="T32" s="13" t="s">
        <v>270</v>
      </c>
      <c r="U32" s="13" t="s">
        <v>271</v>
      </c>
      <c r="V32" s="37" t="s">
        <v>818</v>
      </c>
      <c r="W32" s="37"/>
      <c r="X32" s="13" t="s">
        <v>273</v>
      </c>
      <c r="Y32" s="37" t="s">
        <v>818</v>
      </c>
      <c r="Z32" s="13" t="s">
        <v>256</v>
      </c>
      <c r="AA32" s="13" t="s">
        <v>256</v>
      </c>
      <c r="AB32" s="37" t="s">
        <v>258</v>
      </c>
      <c r="AC32" s="37"/>
      <c r="AD32" s="113"/>
      <c r="AE32" s="78" t="b">
        <f t="shared" si="1"/>
        <v>1</v>
      </c>
    </row>
    <row r="33" s="78" customFormat="1" ht="58.5" customHeight="1" spans="4:31">
      <c r="D33" s="37">
        <v>28</v>
      </c>
      <c r="E33" s="83"/>
      <c r="F33" s="83"/>
      <c r="G33" s="86"/>
      <c r="H33" s="82" t="s">
        <v>819</v>
      </c>
      <c r="I33" s="37" t="s">
        <v>244</v>
      </c>
      <c r="J33" s="13" t="s">
        <v>266</v>
      </c>
      <c r="K33" s="89" t="s">
        <v>820</v>
      </c>
      <c r="L33" s="13" t="s">
        <v>821</v>
      </c>
      <c r="M33" s="37" t="s">
        <v>789</v>
      </c>
      <c r="N33" s="13" t="s">
        <v>428</v>
      </c>
      <c r="O33" s="94">
        <f t="shared" si="3"/>
        <v>5000000</v>
      </c>
      <c r="P33" s="94">
        <v>5000000</v>
      </c>
      <c r="Q33" s="104"/>
      <c r="R33" s="41"/>
      <c r="S33" s="37" t="s">
        <v>254</v>
      </c>
      <c r="T33" s="13" t="s">
        <v>270</v>
      </c>
      <c r="U33" s="13" t="s">
        <v>271</v>
      </c>
      <c r="V33" s="37" t="s">
        <v>822</v>
      </c>
      <c r="W33" s="37"/>
      <c r="X33" s="13" t="s">
        <v>273</v>
      </c>
      <c r="Y33" s="37" t="s">
        <v>822</v>
      </c>
      <c r="Z33" s="13" t="s">
        <v>256</v>
      </c>
      <c r="AA33" s="13" t="s">
        <v>256</v>
      </c>
      <c r="AB33" s="37" t="s">
        <v>270</v>
      </c>
      <c r="AC33" s="37"/>
      <c r="AD33" s="113"/>
      <c r="AE33" s="78" t="b">
        <f t="shared" si="1"/>
        <v>0</v>
      </c>
    </row>
    <row r="34" s="78" customFormat="1" ht="63" customHeight="1" spans="4:31">
      <c r="D34" s="37">
        <v>29</v>
      </c>
      <c r="E34" s="13" t="s">
        <v>636</v>
      </c>
      <c r="F34" s="37" t="s">
        <v>302</v>
      </c>
      <c r="G34" s="37" t="s">
        <v>789</v>
      </c>
      <c r="H34" s="87" t="s">
        <v>823</v>
      </c>
      <c r="I34" s="37" t="s">
        <v>244</v>
      </c>
      <c r="J34" s="13" t="s">
        <v>266</v>
      </c>
      <c r="K34" s="89" t="s">
        <v>824</v>
      </c>
      <c r="L34" s="13" t="s">
        <v>825</v>
      </c>
      <c r="M34" s="37" t="s">
        <v>789</v>
      </c>
      <c r="N34" s="13" t="s">
        <v>826</v>
      </c>
      <c r="O34" s="94">
        <f t="shared" si="3"/>
        <v>2950000</v>
      </c>
      <c r="P34" s="94">
        <v>2950000</v>
      </c>
      <c r="Q34" s="104"/>
      <c r="R34" s="41"/>
      <c r="S34" s="37" t="s">
        <v>254</v>
      </c>
      <c r="T34" s="13" t="s">
        <v>270</v>
      </c>
      <c r="U34" s="13" t="s">
        <v>271</v>
      </c>
      <c r="V34" s="37" t="s">
        <v>827</v>
      </c>
      <c r="W34" s="37"/>
      <c r="X34" s="13" t="s">
        <v>273</v>
      </c>
      <c r="Y34" s="37" t="s">
        <v>827</v>
      </c>
      <c r="Z34" s="13" t="s">
        <v>256</v>
      </c>
      <c r="AA34" s="13" t="s">
        <v>256</v>
      </c>
      <c r="AB34" s="37" t="s">
        <v>258</v>
      </c>
      <c r="AC34" s="37"/>
      <c r="AD34" s="113"/>
      <c r="AE34" s="78" t="b">
        <f t="shared" si="1"/>
        <v>1</v>
      </c>
    </row>
    <row r="35" s="78" customFormat="1" ht="63" customHeight="1" spans="4:31">
      <c r="D35" s="37">
        <v>30</v>
      </c>
      <c r="E35" s="13" t="s">
        <v>638</v>
      </c>
      <c r="F35" s="37" t="s">
        <v>302</v>
      </c>
      <c r="G35" s="37" t="s">
        <v>789</v>
      </c>
      <c r="H35" s="87" t="s">
        <v>828</v>
      </c>
      <c r="I35" s="37" t="s">
        <v>244</v>
      </c>
      <c r="J35" s="13" t="s">
        <v>266</v>
      </c>
      <c r="K35" s="89" t="s">
        <v>829</v>
      </c>
      <c r="L35" s="13" t="s">
        <v>830</v>
      </c>
      <c r="M35" s="37" t="s">
        <v>789</v>
      </c>
      <c r="N35" s="13" t="s">
        <v>317</v>
      </c>
      <c r="O35" s="94">
        <f t="shared" si="3"/>
        <v>2730000</v>
      </c>
      <c r="P35" s="94">
        <v>2730000</v>
      </c>
      <c r="Q35" s="104"/>
      <c r="R35" s="41"/>
      <c r="S35" s="37" t="s">
        <v>254</v>
      </c>
      <c r="T35" s="13" t="s">
        <v>270</v>
      </c>
      <c r="U35" s="13" t="s">
        <v>271</v>
      </c>
      <c r="V35" s="37" t="s">
        <v>831</v>
      </c>
      <c r="W35" s="37"/>
      <c r="X35" s="13" t="s">
        <v>273</v>
      </c>
      <c r="Y35" s="37" t="s">
        <v>831</v>
      </c>
      <c r="Z35" s="13" t="s">
        <v>256</v>
      </c>
      <c r="AA35" s="13" t="s">
        <v>256</v>
      </c>
      <c r="AB35" s="37" t="s">
        <v>258</v>
      </c>
      <c r="AC35" s="37"/>
      <c r="AD35" s="113"/>
      <c r="AE35" s="78" t="b">
        <f t="shared" si="1"/>
        <v>1</v>
      </c>
    </row>
    <row r="36" s="78" customFormat="1" ht="61.5" customHeight="1" spans="4:31">
      <c r="D36" s="37">
        <v>31</v>
      </c>
      <c r="E36" s="13" t="s">
        <v>832</v>
      </c>
      <c r="F36" s="37" t="s">
        <v>247</v>
      </c>
      <c r="G36" s="37" t="s">
        <v>405</v>
      </c>
      <c r="H36" s="88" t="s">
        <v>833</v>
      </c>
      <c r="I36" s="37" t="s">
        <v>243</v>
      </c>
      <c r="J36" s="37" t="s">
        <v>260</v>
      </c>
      <c r="K36" s="37" t="s">
        <v>834</v>
      </c>
      <c r="L36" s="13" t="s">
        <v>835</v>
      </c>
      <c r="M36" s="37" t="s">
        <v>405</v>
      </c>
      <c r="N36" s="13" t="s">
        <v>836</v>
      </c>
      <c r="O36" s="94">
        <f t="shared" si="3"/>
        <v>399471.81</v>
      </c>
      <c r="P36" s="94">
        <v>366847.04</v>
      </c>
      <c r="Q36" s="104">
        <v>32624.77</v>
      </c>
      <c r="R36" s="41"/>
      <c r="S36" s="37" t="s">
        <v>254</v>
      </c>
      <c r="T36" s="95" t="s">
        <v>256</v>
      </c>
      <c r="U36" s="95" t="s">
        <v>256</v>
      </c>
      <c r="V36" s="95" t="s">
        <v>256</v>
      </c>
      <c r="W36" s="95" t="s">
        <v>256</v>
      </c>
      <c r="X36" s="13" t="s">
        <v>273</v>
      </c>
      <c r="Y36" s="37" t="s">
        <v>405</v>
      </c>
      <c r="Z36" s="95" t="s">
        <v>256</v>
      </c>
      <c r="AA36" s="95" t="s">
        <v>256</v>
      </c>
      <c r="AB36" s="37" t="s">
        <v>258</v>
      </c>
      <c r="AC36" s="37"/>
      <c r="AD36" s="113"/>
      <c r="AE36" s="78" t="b">
        <f t="shared" si="1"/>
        <v>1</v>
      </c>
    </row>
    <row r="37" s="78" customFormat="1" ht="120" customHeight="1" spans="4:31">
      <c r="D37" s="37">
        <v>32</v>
      </c>
      <c r="E37" s="37" t="s">
        <v>837</v>
      </c>
      <c r="F37" s="37" t="s">
        <v>247</v>
      </c>
      <c r="G37" s="37" t="s">
        <v>838</v>
      </c>
      <c r="H37" s="89" t="s">
        <v>839</v>
      </c>
      <c r="I37" s="37" t="s">
        <v>243</v>
      </c>
      <c r="J37" s="37" t="s">
        <v>282</v>
      </c>
      <c r="K37" s="89" t="s">
        <v>840</v>
      </c>
      <c r="L37" s="13" t="s">
        <v>841</v>
      </c>
      <c r="M37" s="37" t="s">
        <v>838</v>
      </c>
      <c r="N37" s="37" t="s">
        <v>842</v>
      </c>
      <c r="O37" s="94">
        <f t="shared" si="3"/>
        <v>398888.79</v>
      </c>
      <c r="P37" s="97">
        <v>398888.79</v>
      </c>
      <c r="Q37" s="104"/>
      <c r="R37" s="41"/>
      <c r="S37" s="37" t="s">
        <v>254</v>
      </c>
      <c r="T37" s="95" t="s">
        <v>256</v>
      </c>
      <c r="U37" s="95" t="s">
        <v>256</v>
      </c>
      <c r="V37" s="95" t="s">
        <v>256</v>
      </c>
      <c r="W37" s="95" t="s">
        <v>256</v>
      </c>
      <c r="X37" s="13" t="s">
        <v>257</v>
      </c>
      <c r="Y37" s="37" t="s">
        <v>838</v>
      </c>
      <c r="Z37" s="95" t="s">
        <v>256</v>
      </c>
      <c r="AA37" s="95" t="s">
        <v>256</v>
      </c>
      <c r="AB37" s="37" t="s">
        <v>258</v>
      </c>
      <c r="AC37" s="37"/>
      <c r="AD37" s="113"/>
      <c r="AE37" s="78" t="b">
        <f t="shared" si="1"/>
        <v>1</v>
      </c>
    </row>
    <row r="38" s="78" customFormat="1" ht="84" customHeight="1" spans="4:31">
      <c r="D38" s="37">
        <v>33</v>
      </c>
      <c r="E38" s="37" t="s">
        <v>843</v>
      </c>
      <c r="F38" s="37" t="s">
        <v>335</v>
      </c>
      <c r="G38" s="37" t="s">
        <v>844</v>
      </c>
      <c r="H38" s="89" t="s">
        <v>845</v>
      </c>
      <c r="I38" s="37" t="s">
        <v>243</v>
      </c>
      <c r="J38" s="37" t="s">
        <v>282</v>
      </c>
      <c r="K38" s="37" t="s">
        <v>846</v>
      </c>
      <c r="L38" s="13" t="s">
        <v>847</v>
      </c>
      <c r="M38" s="37" t="s">
        <v>848</v>
      </c>
      <c r="N38" s="37" t="s">
        <v>849</v>
      </c>
      <c r="O38" s="94">
        <f t="shared" si="3"/>
        <v>1923310.64</v>
      </c>
      <c r="P38" s="97">
        <v>1923310.64</v>
      </c>
      <c r="Q38" s="104"/>
      <c r="R38" s="41"/>
      <c r="S38" s="37" t="s">
        <v>254</v>
      </c>
      <c r="T38" s="95" t="s">
        <v>256</v>
      </c>
      <c r="U38" s="95" t="s">
        <v>256</v>
      </c>
      <c r="V38" s="95" t="s">
        <v>256</v>
      </c>
      <c r="W38" s="95" t="s">
        <v>256</v>
      </c>
      <c r="X38" s="13" t="s">
        <v>257</v>
      </c>
      <c r="Y38" s="37" t="s">
        <v>848</v>
      </c>
      <c r="Z38" s="95" t="s">
        <v>256</v>
      </c>
      <c r="AA38" s="95" t="s">
        <v>256</v>
      </c>
      <c r="AB38" s="37" t="s">
        <v>270</v>
      </c>
      <c r="AC38" s="37"/>
      <c r="AD38" s="113"/>
      <c r="AE38" s="78" t="b">
        <f t="shared" si="1"/>
        <v>0</v>
      </c>
    </row>
    <row r="39" s="78" customFormat="1" ht="63.75" customHeight="1" spans="4:31">
      <c r="D39" s="37">
        <v>34</v>
      </c>
      <c r="E39" s="90" t="s">
        <v>850</v>
      </c>
      <c r="F39" s="37" t="s">
        <v>335</v>
      </c>
      <c r="G39" s="90" t="s">
        <v>464</v>
      </c>
      <c r="H39" s="90" t="s">
        <v>851</v>
      </c>
      <c r="I39" s="37" t="s">
        <v>243</v>
      </c>
      <c r="J39" s="13" t="s">
        <v>424</v>
      </c>
      <c r="K39" s="37" t="s">
        <v>852</v>
      </c>
      <c r="L39" s="13" t="s">
        <v>853</v>
      </c>
      <c r="M39" s="37" t="s">
        <v>854</v>
      </c>
      <c r="N39" s="37" t="s">
        <v>855</v>
      </c>
      <c r="O39" s="94">
        <f t="shared" si="3"/>
        <v>2483775.47</v>
      </c>
      <c r="P39" s="97">
        <v>2483775.47</v>
      </c>
      <c r="Q39" s="104"/>
      <c r="R39" s="41"/>
      <c r="S39" s="95" t="s">
        <v>256</v>
      </c>
      <c r="T39" s="95" t="s">
        <v>256</v>
      </c>
      <c r="U39" s="95" t="s">
        <v>256</v>
      </c>
      <c r="V39" s="95" t="s">
        <v>256</v>
      </c>
      <c r="W39" s="95" t="s">
        <v>256</v>
      </c>
      <c r="X39" s="45" t="s">
        <v>257</v>
      </c>
      <c r="Y39" s="114" t="s">
        <v>464</v>
      </c>
      <c r="Z39" s="95" t="s">
        <v>256</v>
      </c>
      <c r="AA39" s="95" t="s">
        <v>256</v>
      </c>
      <c r="AB39" s="37" t="s">
        <v>255</v>
      </c>
      <c r="AC39" s="37" t="s">
        <v>697</v>
      </c>
      <c r="AD39" s="113"/>
      <c r="AE39" s="78" t="b">
        <f t="shared" si="1"/>
        <v>0</v>
      </c>
    </row>
    <row r="40" s="78" customFormat="1" ht="142.5" customHeight="1" spans="4:31">
      <c r="D40" s="37">
        <v>35</v>
      </c>
      <c r="E40" s="37" t="s">
        <v>856</v>
      </c>
      <c r="F40" s="37" t="s">
        <v>335</v>
      </c>
      <c r="G40" s="37" t="s">
        <v>457</v>
      </c>
      <c r="H40" s="89" t="s">
        <v>857</v>
      </c>
      <c r="I40" s="37" t="s">
        <v>243</v>
      </c>
      <c r="J40" s="37" t="s">
        <v>282</v>
      </c>
      <c r="K40" s="37" t="s">
        <v>858</v>
      </c>
      <c r="L40" s="13" t="s">
        <v>859</v>
      </c>
      <c r="M40" s="37" t="s">
        <v>457</v>
      </c>
      <c r="N40" s="37" t="s">
        <v>860</v>
      </c>
      <c r="O40" s="94">
        <f t="shared" si="3"/>
        <v>672453.8</v>
      </c>
      <c r="P40" s="97">
        <v>672453.8</v>
      </c>
      <c r="Q40" s="104"/>
      <c r="R40" s="41"/>
      <c r="S40" s="37" t="s">
        <v>254</v>
      </c>
      <c r="T40" s="95" t="s">
        <v>256</v>
      </c>
      <c r="U40" s="95" t="s">
        <v>256</v>
      </c>
      <c r="V40" s="95" t="s">
        <v>256</v>
      </c>
      <c r="W40" s="95" t="s">
        <v>256</v>
      </c>
      <c r="X40" s="13" t="s">
        <v>257</v>
      </c>
      <c r="Y40" s="37" t="s">
        <v>457</v>
      </c>
      <c r="Z40" s="95" t="s">
        <v>256</v>
      </c>
      <c r="AA40" s="95" t="s">
        <v>256</v>
      </c>
      <c r="AB40" s="37" t="s">
        <v>258</v>
      </c>
      <c r="AC40" s="37"/>
      <c r="AD40" s="113"/>
      <c r="AE40" s="78" t="b">
        <f t="shared" si="1"/>
        <v>1</v>
      </c>
    </row>
    <row r="41" s="78" customFormat="1" ht="126" customHeight="1" spans="4:31">
      <c r="D41" s="37">
        <v>36</v>
      </c>
      <c r="E41" s="37" t="s">
        <v>861</v>
      </c>
      <c r="F41" s="37" t="s">
        <v>335</v>
      </c>
      <c r="G41" s="37" t="s">
        <v>457</v>
      </c>
      <c r="H41" s="89" t="s">
        <v>862</v>
      </c>
      <c r="I41" s="37" t="s">
        <v>243</v>
      </c>
      <c r="J41" s="37" t="s">
        <v>282</v>
      </c>
      <c r="K41" s="37" t="s">
        <v>863</v>
      </c>
      <c r="L41" s="13" t="s">
        <v>864</v>
      </c>
      <c r="M41" s="37" t="s">
        <v>351</v>
      </c>
      <c r="N41" s="37" t="s">
        <v>351</v>
      </c>
      <c r="O41" s="94">
        <f t="shared" si="3"/>
        <v>809954.78</v>
      </c>
      <c r="P41" s="97">
        <v>809954.78</v>
      </c>
      <c r="Q41" s="104"/>
      <c r="R41" s="41"/>
      <c r="S41" s="37" t="s">
        <v>254</v>
      </c>
      <c r="T41" s="95" t="s">
        <v>256</v>
      </c>
      <c r="U41" s="95" t="s">
        <v>256</v>
      </c>
      <c r="V41" s="95" t="s">
        <v>256</v>
      </c>
      <c r="W41" s="95" t="s">
        <v>256</v>
      </c>
      <c r="X41" s="13" t="s">
        <v>257</v>
      </c>
      <c r="Y41" s="115" t="s">
        <v>457</v>
      </c>
      <c r="Z41" s="95" t="s">
        <v>256</v>
      </c>
      <c r="AA41" s="95" t="s">
        <v>256</v>
      </c>
      <c r="AB41" s="37" t="s">
        <v>270</v>
      </c>
      <c r="AC41" s="37"/>
      <c r="AD41" s="113"/>
      <c r="AE41" s="78" t="b">
        <f t="shared" si="1"/>
        <v>0</v>
      </c>
    </row>
    <row r="42" s="78" customFormat="1" ht="77.25" customHeight="1" spans="4:31">
      <c r="D42" s="37">
        <v>37</v>
      </c>
      <c r="E42" s="37" t="s">
        <v>865</v>
      </c>
      <c r="F42" s="37" t="s">
        <v>335</v>
      </c>
      <c r="G42" s="37" t="s">
        <v>457</v>
      </c>
      <c r="H42" s="89" t="s">
        <v>866</v>
      </c>
      <c r="I42" s="37" t="s">
        <v>243</v>
      </c>
      <c r="J42" s="37" t="s">
        <v>282</v>
      </c>
      <c r="K42" s="37" t="s">
        <v>867</v>
      </c>
      <c r="L42" s="13" t="s">
        <v>868</v>
      </c>
      <c r="M42" s="37" t="s">
        <v>869</v>
      </c>
      <c r="N42" s="37" t="s">
        <v>870</v>
      </c>
      <c r="O42" s="94">
        <f t="shared" si="3"/>
        <v>2909178.24</v>
      </c>
      <c r="P42" s="97">
        <v>2909178.24</v>
      </c>
      <c r="Q42" s="104"/>
      <c r="R42" s="41"/>
      <c r="S42" s="37" t="s">
        <v>254</v>
      </c>
      <c r="T42" s="95" t="s">
        <v>256</v>
      </c>
      <c r="U42" s="95" t="s">
        <v>256</v>
      </c>
      <c r="V42" s="95" t="s">
        <v>256</v>
      </c>
      <c r="W42" s="95" t="s">
        <v>256</v>
      </c>
      <c r="X42" s="13" t="s">
        <v>257</v>
      </c>
      <c r="Y42" s="115" t="s">
        <v>457</v>
      </c>
      <c r="Z42" s="95" t="s">
        <v>256</v>
      </c>
      <c r="AA42" s="95" t="s">
        <v>256</v>
      </c>
      <c r="AB42" s="37" t="s">
        <v>270</v>
      </c>
      <c r="AC42" s="37"/>
      <c r="AD42" s="113"/>
      <c r="AE42" s="78" t="b">
        <f t="shared" si="1"/>
        <v>0</v>
      </c>
    </row>
    <row r="43" s="78" customFormat="1" ht="77.25" customHeight="1" spans="4:31">
      <c r="D43" s="37">
        <v>38</v>
      </c>
      <c r="E43" s="37" t="s">
        <v>871</v>
      </c>
      <c r="F43" s="37" t="s">
        <v>335</v>
      </c>
      <c r="G43" s="37" t="s">
        <v>457</v>
      </c>
      <c r="H43" s="89" t="s">
        <v>872</v>
      </c>
      <c r="I43" s="37" t="s">
        <v>243</v>
      </c>
      <c r="J43" s="37" t="s">
        <v>260</v>
      </c>
      <c r="K43" s="37" t="s">
        <v>873</v>
      </c>
      <c r="L43" s="13" t="s">
        <v>874</v>
      </c>
      <c r="M43" s="37" t="s">
        <v>496</v>
      </c>
      <c r="N43" s="37" t="s">
        <v>497</v>
      </c>
      <c r="O43" s="94">
        <f t="shared" si="3"/>
        <v>284397.54</v>
      </c>
      <c r="P43" s="97">
        <v>284397.54</v>
      </c>
      <c r="Q43" s="104"/>
      <c r="R43" s="41"/>
      <c r="S43" s="37" t="s">
        <v>254</v>
      </c>
      <c r="T43" s="95" t="s">
        <v>256</v>
      </c>
      <c r="U43" s="95" t="s">
        <v>256</v>
      </c>
      <c r="V43" s="95" t="s">
        <v>256</v>
      </c>
      <c r="W43" s="95" t="s">
        <v>256</v>
      </c>
      <c r="X43" s="13" t="s">
        <v>257</v>
      </c>
      <c r="Y43" s="115" t="s">
        <v>457</v>
      </c>
      <c r="Z43" s="95" t="s">
        <v>256</v>
      </c>
      <c r="AA43" s="95" t="s">
        <v>256</v>
      </c>
      <c r="AB43" s="37" t="s">
        <v>270</v>
      </c>
      <c r="AC43" s="37"/>
      <c r="AD43" s="113"/>
      <c r="AE43" s="78" t="b">
        <f t="shared" si="1"/>
        <v>0</v>
      </c>
    </row>
    <row r="44" s="79" customFormat="1" ht="96.75" customHeight="1" spans="4:31">
      <c r="D44" s="37">
        <v>39</v>
      </c>
      <c r="E44" s="89" t="s">
        <v>875</v>
      </c>
      <c r="F44" s="37" t="s">
        <v>335</v>
      </c>
      <c r="G44" s="89" t="s">
        <v>457</v>
      </c>
      <c r="H44" s="89" t="s">
        <v>876</v>
      </c>
      <c r="I44" s="89" t="s">
        <v>243</v>
      </c>
      <c r="J44" s="89" t="s">
        <v>282</v>
      </c>
      <c r="K44" s="89" t="s">
        <v>877</v>
      </c>
      <c r="L44" s="13" t="s">
        <v>878</v>
      </c>
      <c r="M44" s="89" t="s">
        <v>457</v>
      </c>
      <c r="N44" s="89" t="s">
        <v>879</v>
      </c>
      <c r="O44" s="94">
        <f t="shared" si="3"/>
        <v>998898.67</v>
      </c>
      <c r="P44" s="98">
        <v>998898.67</v>
      </c>
      <c r="Q44" s="106"/>
      <c r="R44" s="107"/>
      <c r="S44" s="89" t="s">
        <v>254</v>
      </c>
      <c r="T44" s="95" t="s">
        <v>256</v>
      </c>
      <c r="U44" s="95" t="s">
        <v>256</v>
      </c>
      <c r="V44" s="95" t="s">
        <v>256</v>
      </c>
      <c r="W44" s="95" t="s">
        <v>256</v>
      </c>
      <c r="X44" s="13" t="s">
        <v>257</v>
      </c>
      <c r="Y44" s="116" t="s">
        <v>457</v>
      </c>
      <c r="Z44" s="95" t="s">
        <v>256</v>
      </c>
      <c r="AA44" s="95" t="s">
        <v>256</v>
      </c>
      <c r="AB44" s="37" t="s">
        <v>258</v>
      </c>
      <c r="AC44" s="89"/>
      <c r="AD44" s="117"/>
      <c r="AE44" s="78" t="b">
        <f t="shared" si="1"/>
        <v>1</v>
      </c>
    </row>
    <row r="45" s="78" customFormat="1" ht="57" customHeight="1" spans="4:31">
      <c r="D45" s="37">
        <v>40</v>
      </c>
      <c r="E45" s="85" t="s">
        <v>880</v>
      </c>
      <c r="F45" s="37" t="s">
        <v>335</v>
      </c>
      <c r="G45" s="85" t="s">
        <v>452</v>
      </c>
      <c r="H45" s="82" t="s">
        <v>466</v>
      </c>
      <c r="I45" s="37" t="s">
        <v>243</v>
      </c>
      <c r="J45" s="37" t="s">
        <v>260</v>
      </c>
      <c r="K45" s="82" t="s">
        <v>467</v>
      </c>
      <c r="L45" s="13" t="s">
        <v>881</v>
      </c>
      <c r="M45" s="37" t="s">
        <v>452</v>
      </c>
      <c r="N45" s="37" t="s">
        <v>470</v>
      </c>
      <c r="O45" s="99">
        <f t="shared" si="3"/>
        <v>226097.93</v>
      </c>
      <c r="P45" s="99">
        <v>226097.93</v>
      </c>
      <c r="Q45" s="108"/>
      <c r="R45" s="85"/>
      <c r="S45" s="37" t="s">
        <v>254</v>
      </c>
      <c r="T45" s="95" t="s">
        <v>256</v>
      </c>
      <c r="U45" s="95" t="s">
        <v>256</v>
      </c>
      <c r="V45" s="95" t="s">
        <v>256</v>
      </c>
      <c r="W45" s="95" t="s">
        <v>256</v>
      </c>
      <c r="X45" s="13" t="s">
        <v>257</v>
      </c>
      <c r="Y45" s="114" t="s">
        <v>464</v>
      </c>
      <c r="Z45" s="95" t="s">
        <v>256</v>
      </c>
      <c r="AA45" s="95" t="s">
        <v>256</v>
      </c>
      <c r="AB45" s="37" t="s">
        <v>258</v>
      </c>
      <c r="AC45" s="37"/>
      <c r="AD45" s="113"/>
      <c r="AE45" s="78" t="b">
        <f t="shared" si="1"/>
        <v>1</v>
      </c>
    </row>
    <row r="46" s="78" customFormat="1" ht="127.5" customHeight="1" spans="4:31">
      <c r="D46" s="37">
        <v>41</v>
      </c>
      <c r="E46" s="85" t="s">
        <v>882</v>
      </c>
      <c r="F46" s="37" t="s">
        <v>335</v>
      </c>
      <c r="G46" s="85" t="s">
        <v>452</v>
      </c>
      <c r="H46" s="82" t="s">
        <v>472</v>
      </c>
      <c r="I46" s="37" t="s">
        <v>243</v>
      </c>
      <c r="J46" s="37" t="s">
        <v>260</v>
      </c>
      <c r="K46" s="82" t="s">
        <v>473</v>
      </c>
      <c r="L46" s="13" t="s">
        <v>883</v>
      </c>
      <c r="M46" s="37" t="s">
        <v>452</v>
      </c>
      <c r="N46" s="37" t="s">
        <v>476</v>
      </c>
      <c r="O46" s="99">
        <f t="shared" si="3"/>
        <v>266832.93</v>
      </c>
      <c r="P46" s="99">
        <v>266832.93</v>
      </c>
      <c r="Q46" s="108"/>
      <c r="R46" s="85"/>
      <c r="S46" s="37" t="s">
        <v>254</v>
      </c>
      <c r="T46" s="95" t="s">
        <v>256</v>
      </c>
      <c r="U46" s="95" t="s">
        <v>256</v>
      </c>
      <c r="V46" s="95" t="s">
        <v>256</v>
      </c>
      <c r="W46" s="95" t="s">
        <v>256</v>
      </c>
      <c r="X46" s="13" t="s">
        <v>257</v>
      </c>
      <c r="Y46" s="114" t="s">
        <v>464</v>
      </c>
      <c r="Z46" s="95" t="s">
        <v>256</v>
      </c>
      <c r="AA46" s="95" t="s">
        <v>256</v>
      </c>
      <c r="AB46" s="37" t="s">
        <v>258</v>
      </c>
      <c r="AC46" s="37"/>
      <c r="AD46" s="113"/>
      <c r="AE46" s="78" t="b">
        <f t="shared" si="1"/>
        <v>1</v>
      </c>
    </row>
    <row r="47" s="78" customFormat="1" ht="83.25" customHeight="1" spans="4:31">
      <c r="D47" s="37">
        <v>42</v>
      </c>
      <c r="E47" s="85" t="s">
        <v>518</v>
      </c>
      <c r="F47" s="13" t="s">
        <v>519</v>
      </c>
      <c r="G47" s="13" t="s">
        <v>366</v>
      </c>
      <c r="H47" s="44" t="s">
        <v>520</v>
      </c>
      <c r="I47" s="13" t="s">
        <v>243</v>
      </c>
      <c r="J47" s="13" t="s">
        <v>260</v>
      </c>
      <c r="K47" s="87" t="s">
        <v>521</v>
      </c>
      <c r="L47" s="13" t="s">
        <v>884</v>
      </c>
      <c r="M47" s="43" t="s">
        <v>523</v>
      </c>
      <c r="N47" s="43" t="s">
        <v>524</v>
      </c>
      <c r="O47" s="100">
        <f t="shared" ref="O47:O60" si="4">P47+Q47</f>
        <v>35147.33</v>
      </c>
      <c r="P47" s="95">
        <v>35147.33</v>
      </c>
      <c r="Q47" s="109"/>
      <c r="R47" s="110"/>
      <c r="S47" s="13" t="s">
        <v>254</v>
      </c>
      <c r="T47" s="13" t="s">
        <v>256</v>
      </c>
      <c r="U47" s="13" t="s">
        <v>256</v>
      </c>
      <c r="V47" s="13" t="s">
        <v>256</v>
      </c>
      <c r="W47" s="13" t="s">
        <v>256</v>
      </c>
      <c r="X47" s="13" t="s">
        <v>257</v>
      </c>
      <c r="Y47" s="43" t="s">
        <v>523</v>
      </c>
      <c r="Z47" s="13" t="s">
        <v>256</v>
      </c>
      <c r="AA47" s="13" t="s">
        <v>256</v>
      </c>
      <c r="AB47" s="13" t="s">
        <v>270</v>
      </c>
      <c r="AC47" s="37"/>
      <c r="AD47" s="113"/>
      <c r="AE47" s="78" t="b">
        <f t="shared" si="1"/>
        <v>0</v>
      </c>
    </row>
    <row r="48" s="78" customFormat="1" ht="83.25" customHeight="1" spans="4:31">
      <c r="D48" s="37">
        <v>43</v>
      </c>
      <c r="E48" s="91"/>
      <c r="F48" s="13" t="s">
        <v>519</v>
      </c>
      <c r="G48" s="13" t="s">
        <v>366</v>
      </c>
      <c r="H48" s="44" t="s">
        <v>525</v>
      </c>
      <c r="I48" s="13" t="s">
        <v>243</v>
      </c>
      <c r="J48" s="13" t="s">
        <v>260</v>
      </c>
      <c r="K48" s="87" t="s">
        <v>526</v>
      </c>
      <c r="L48" s="13" t="s">
        <v>885</v>
      </c>
      <c r="M48" s="43" t="s">
        <v>523</v>
      </c>
      <c r="N48" s="43" t="s">
        <v>528</v>
      </c>
      <c r="O48" s="100">
        <f t="shared" si="4"/>
        <v>69576.13</v>
      </c>
      <c r="P48" s="95">
        <v>69576.13</v>
      </c>
      <c r="Q48" s="109"/>
      <c r="R48" s="110"/>
      <c r="S48" s="13" t="s">
        <v>254</v>
      </c>
      <c r="T48" s="13" t="s">
        <v>256</v>
      </c>
      <c r="U48" s="13" t="s">
        <v>256</v>
      </c>
      <c r="V48" s="13" t="s">
        <v>256</v>
      </c>
      <c r="W48" s="13" t="s">
        <v>256</v>
      </c>
      <c r="X48" s="13" t="s">
        <v>257</v>
      </c>
      <c r="Y48" s="43" t="s">
        <v>523</v>
      </c>
      <c r="Z48" s="13" t="s">
        <v>256</v>
      </c>
      <c r="AA48" s="13" t="s">
        <v>256</v>
      </c>
      <c r="AB48" s="13" t="s">
        <v>270</v>
      </c>
      <c r="AC48" s="37"/>
      <c r="AD48" s="113"/>
      <c r="AE48" s="78" t="b">
        <f t="shared" si="1"/>
        <v>0</v>
      </c>
    </row>
    <row r="49" s="78" customFormat="1" ht="83.25" customHeight="1" spans="4:31">
      <c r="D49" s="37">
        <v>44</v>
      </c>
      <c r="E49" s="91"/>
      <c r="F49" s="13" t="s">
        <v>519</v>
      </c>
      <c r="G49" s="13" t="s">
        <v>366</v>
      </c>
      <c r="H49" s="44" t="s">
        <v>529</v>
      </c>
      <c r="I49" s="13" t="s">
        <v>243</v>
      </c>
      <c r="J49" s="13" t="s">
        <v>260</v>
      </c>
      <c r="K49" s="87" t="s">
        <v>530</v>
      </c>
      <c r="L49" s="13" t="s">
        <v>886</v>
      </c>
      <c r="M49" s="43" t="s">
        <v>532</v>
      </c>
      <c r="N49" s="43" t="s">
        <v>533</v>
      </c>
      <c r="O49" s="100">
        <f t="shared" si="4"/>
        <v>50296</v>
      </c>
      <c r="P49" s="95">
        <v>50296</v>
      </c>
      <c r="Q49" s="109"/>
      <c r="R49" s="110"/>
      <c r="S49" s="13" t="s">
        <v>254</v>
      </c>
      <c r="T49" s="13" t="s">
        <v>256</v>
      </c>
      <c r="U49" s="13" t="s">
        <v>256</v>
      </c>
      <c r="V49" s="13" t="s">
        <v>256</v>
      </c>
      <c r="W49" s="13" t="s">
        <v>256</v>
      </c>
      <c r="X49" s="13" t="s">
        <v>257</v>
      </c>
      <c r="Y49" s="43" t="s">
        <v>532</v>
      </c>
      <c r="Z49" s="13" t="s">
        <v>256</v>
      </c>
      <c r="AA49" s="13" t="s">
        <v>256</v>
      </c>
      <c r="AB49" s="13" t="s">
        <v>270</v>
      </c>
      <c r="AC49" s="37"/>
      <c r="AD49" s="113"/>
      <c r="AE49" s="78" t="b">
        <f t="shared" si="1"/>
        <v>0</v>
      </c>
    </row>
    <row r="50" s="78" customFormat="1" ht="83.25" customHeight="1" spans="4:31">
      <c r="D50" s="37">
        <v>45</v>
      </c>
      <c r="E50" s="91"/>
      <c r="F50" s="13" t="s">
        <v>519</v>
      </c>
      <c r="G50" s="13" t="s">
        <v>366</v>
      </c>
      <c r="H50" s="44" t="s">
        <v>534</v>
      </c>
      <c r="I50" s="13" t="s">
        <v>243</v>
      </c>
      <c r="J50" s="13" t="s">
        <v>260</v>
      </c>
      <c r="K50" s="87" t="s">
        <v>535</v>
      </c>
      <c r="L50" s="13" t="s">
        <v>887</v>
      </c>
      <c r="M50" s="43" t="s">
        <v>532</v>
      </c>
      <c r="N50" s="43" t="s">
        <v>537</v>
      </c>
      <c r="O50" s="100">
        <f t="shared" si="4"/>
        <v>45386.15</v>
      </c>
      <c r="P50" s="95">
        <v>45386.15</v>
      </c>
      <c r="Q50" s="109"/>
      <c r="R50" s="110"/>
      <c r="S50" s="13" t="s">
        <v>254</v>
      </c>
      <c r="T50" s="13" t="s">
        <v>256</v>
      </c>
      <c r="U50" s="13" t="s">
        <v>256</v>
      </c>
      <c r="V50" s="13" t="s">
        <v>256</v>
      </c>
      <c r="W50" s="13" t="s">
        <v>256</v>
      </c>
      <c r="X50" s="13" t="s">
        <v>257</v>
      </c>
      <c r="Y50" s="43" t="s">
        <v>532</v>
      </c>
      <c r="Z50" s="13" t="s">
        <v>256</v>
      </c>
      <c r="AA50" s="13" t="s">
        <v>256</v>
      </c>
      <c r="AB50" s="13" t="s">
        <v>270</v>
      </c>
      <c r="AC50" s="37"/>
      <c r="AD50" s="113"/>
      <c r="AE50" s="78" t="b">
        <f t="shared" si="1"/>
        <v>0</v>
      </c>
    </row>
    <row r="51" s="78" customFormat="1" ht="83.25" customHeight="1" spans="4:31">
      <c r="D51" s="37">
        <v>46</v>
      </c>
      <c r="E51" s="91"/>
      <c r="F51" s="13" t="s">
        <v>519</v>
      </c>
      <c r="G51" s="13" t="s">
        <v>366</v>
      </c>
      <c r="H51" s="44" t="s">
        <v>538</v>
      </c>
      <c r="I51" s="13" t="s">
        <v>243</v>
      </c>
      <c r="J51" s="13" t="s">
        <v>260</v>
      </c>
      <c r="K51" s="87" t="s">
        <v>539</v>
      </c>
      <c r="L51" s="13" t="s">
        <v>888</v>
      </c>
      <c r="M51" s="43" t="s">
        <v>532</v>
      </c>
      <c r="N51" s="43" t="s">
        <v>541</v>
      </c>
      <c r="O51" s="100">
        <f t="shared" si="4"/>
        <v>64067.52</v>
      </c>
      <c r="P51" s="95">
        <v>64067.52</v>
      </c>
      <c r="Q51" s="109"/>
      <c r="R51" s="110"/>
      <c r="S51" s="13" t="s">
        <v>254</v>
      </c>
      <c r="T51" s="13" t="s">
        <v>256</v>
      </c>
      <c r="U51" s="13" t="s">
        <v>256</v>
      </c>
      <c r="V51" s="13" t="s">
        <v>256</v>
      </c>
      <c r="W51" s="13" t="s">
        <v>256</v>
      </c>
      <c r="X51" s="13" t="s">
        <v>257</v>
      </c>
      <c r="Y51" s="43" t="s">
        <v>532</v>
      </c>
      <c r="Z51" s="13" t="s">
        <v>256</v>
      </c>
      <c r="AA51" s="13" t="s">
        <v>256</v>
      </c>
      <c r="AB51" s="13" t="s">
        <v>270</v>
      </c>
      <c r="AC51" s="37"/>
      <c r="AD51" s="113"/>
      <c r="AE51" s="78" t="b">
        <f t="shared" si="1"/>
        <v>0</v>
      </c>
    </row>
    <row r="52" s="78" customFormat="1" ht="83.25" customHeight="1" spans="4:31">
      <c r="D52" s="37">
        <v>47</v>
      </c>
      <c r="E52" s="91"/>
      <c r="F52" s="13" t="s">
        <v>519</v>
      </c>
      <c r="G52" s="13" t="s">
        <v>366</v>
      </c>
      <c r="H52" s="44" t="s">
        <v>542</v>
      </c>
      <c r="I52" s="13" t="s">
        <v>243</v>
      </c>
      <c r="J52" s="13" t="s">
        <v>260</v>
      </c>
      <c r="K52" s="87" t="s">
        <v>543</v>
      </c>
      <c r="L52" s="13" t="s">
        <v>889</v>
      </c>
      <c r="M52" s="43" t="s">
        <v>532</v>
      </c>
      <c r="N52" s="43" t="s">
        <v>545</v>
      </c>
      <c r="O52" s="100">
        <f t="shared" si="4"/>
        <v>288902.62</v>
      </c>
      <c r="P52" s="95">
        <v>288902.62</v>
      </c>
      <c r="Q52" s="109"/>
      <c r="R52" s="110"/>
      <c r="S52" s="13" t="s">
        <v>254</v>
      </c>
      <c r="T52" s="13" t="s">
        <v>256</v>
      </c>
      <c r="U52" s="13" t="s">
        <v>256</v>
      </c>
      <c r="V52" s="13" t="s">
        <v>256</v>
      </c>
      <c r="W52" s="13" t="s">
        <v>256</v>
      </c>
      <c r="X52" s="13" t="s">
        <v>257</v>
      </c>
      <c r="Y52" s="43" t="s">
        <v>532</v>
      </c>
      <c r="Z52" s="13" t="s">
        <v>256</v>
      </c>
      <c r="AA52" s="13" t="s">
        <v>256</v>
      </c>
      <c r="AB52" s="13" t="s">
        <v>270</v>
      </c>
      <c r="AC52" s="37"/>
      <c r="AD52" s="113"/>
      <c r="AE52" s="78" t="b">
        <f t="shared" si="1"/>
        <v>0</v>
      </c>
    </row>
    <row r="53" s="78" customFormat="1" ht="83.25" customHeight="1" spans="4:31">
      <c r="D53" s="37">
        <v>48</v>
      </c>
      <c r="E53" s="86"/>
      <c r="F53" s="13" t="s">
        <v>519</v>
      </c>
      <c r="G53" s="13" t="s">
        <v>366</v>
      </c>
      <c r="H53" s="44" t="s">
        <v>546</v>
      </c>
      <c r="I53" s="13" t="s">
        <v>243</v>
      </c>
      <c r="J53" s="13" t="s">
        <v>260</v>
      </c>
      <c r="K53" s="87" t="s">
        <v>547</v>
      </c>
      <c r="L53" s="13" t="s">
        <v>890</v>
      </c>
      <c r="M53" s="43" t="s">
        <v>549</v>
      </c>
      <c r="N53" s="43" t="s">
        <v>398</v>
      </c>
      <c r="O53" s="100">
        <f t="shared" si="4"/>
        <v>45386.16</v>
      </c>
      <c r="P53" s="95">
        <v>45386.16</v>
      </c>
      <c r="Q53" s="109"/>
      <c r="R53" s="110"/>
      <c r="S53" s="13" t="s">
        <v>254</v>
      </c>
      <c r="T53" s="13" t="s">
        <v>256</v>
      </c>
      <c r="U53" s="13" t="s">
        <v>256</v>
      </c>
      <c r="V53" s="13" t="s">
        <v>256</v>
      </c>
      <c r="W53" s="13" t="s">
        <v>256</v>
      </c>
      <c r="X53" s="13" t="s">
        <v>257</v>
      </c>
      <c r="Y53" s="43" t="s">
        <v>549</v>
      </c>
      <c r="Z53" s="13" t="s">
        <v>256</v>
      </c>
      <c r="AA53" s="13" t="s">
        <v>256</v>
      </c>
      <c r="AB53" s="13" t="s">
        <v>270</v>
      </c>
      <c r="AC53" s="37"/>
      <c r="AD53" s="113"/>
      <c r="AE53" s="78" t="b">
        <f t="shared" si="1"/>
        <v>0</v>
      </c>
    </row>
    <row r="54" s="78" customFormat="1" ht="83.25" customHeight="1" spans="4:31">
      <c r="D54" s="37">
        <v>49</v>
      </c>
      <c r="E54" s="85" t="s">
        <v>550</v>
      </c>
      <c r="F54" s="13" t="s">
        <v>519</v>
      </c>
      <c r="G54" s="13" t="s">
        <v>366</v>
      </c>
      <c r="H54" s="44" t="s">
        <v>551</v>
      </c>
      <c r="I54" s="13" t="s">
        <v>243</v>
      </c>
      <c r="J54" s="13" t="s">
        <v>260</v>
      </c>
      <c r="K54" s="87" t="s">
        <v>552</v>
      </c>
      <c r="L54" s="13" t="s">
        <v>891</v>
      </c>
      <c r="M54" s="45" t="s">
        <v>554</v>
      </c>
      <c r="N54" s="45" t="s">
        <v>555</v>
      </c>
      <c r="O54" s="100">
        <f t="shared" si="4"/>
        <v>192378.43</v>
      </c>
      <c r="P54" s="95">
        <v>192378.43</v>
      </c>
      <c r="Q54" s="109"/>
      <c r="R54" s="110"/>
      <c r="S54" s="13" t="s">
        <v>254</v>
      </c>
      <c r="T54" s="13" t="s">
        <v>256</v>
      </c>
      <c r="U54" s="13" t="s">
        <v>256</v>
      </c>
      <c r="V54" s="13" t="s">
        <v>256</v>
      </c>
      <c r="W54" s="13" t="s">
        <v>256</v>
      </c>
      <c r="X54" s="13" t="s">
        <v>257</v>
      </c>
      <c r="Y54" s="45" t="s">
        <v>554</v>
      </c>
      <c r="Z54" s="13" t="s">
        <v>256</v>
      </c>
      <c r="AA54" s="13" t="s">
        <v>256</v>
      </c>
      <c r="AB54" s="13" t="s">
        <v>270</v>
      </c>
      <c r="AC54" s="37"/>
      <c r="AD54" s="113"/>
      <c r="AE54" s="78" t="b">
        <f t="shared" si="1"/>
        <v>0</v>
      </c>
    </row>
    <row r="55" s="78" customFormat="1" ht="83.25" customHeight="1" spans="4:31">
      <c r="D55" s="37">
        <v>50</v>
      </c>
      <c r="E55" s="91"/>
      <c r="F55" s="13" t="s">
        <v>519</v>
      </c>
      <c r="G55" s="13" t="s">
        <v>366</v>
      </c>
      <c r="H55" s="44" t="s">
        <v>556</v>
      </c>
      <c r="I55" s="13" t="s">
        <v>243</v>
      </c>
      <c r="J55" s="13" t="s">
        <v>260</v>
      </c>
      <c r="K55" s="87" t="s">
        <v>557</v>
      </c>
      <c r="L55" s="13" t="s">
        <v>892</v>
      </c>
      <c r="M55" s="45" t="s">
        <v>554</v>
      </c>
      <c r="N55" s="45" t="s">
        <v>555</v>
      </c>
      <c r="O55" s="100">
        <f t="shared" si="4"/>
        <v>76740.26</v>
      </c>
      <c r="P55" s="95">
        <v>76740.26</v>
      </c>
      <c r="Q55" s="109"/>
      <c r="R55" s="110"/>
      <c r="S55" s="13" t="s">
        <v>254</v>
      </c>
      <c r="T55" s="13" t="s">
        <v>256</v>
      </c>
      <c r="U55" s="13" t="s">
        <v>256</v>
      </c>
      <c r="V55" s="13" t="s">
        <v>256</v>
      </c>
      <c r="W55" s="13" t="s">
        <v>256</v>
      </c>
      <c r="X55" s="13" t="s">
        <v>257</v>
      </c>
      <c r="Y55" s="45" t="s">
        <v>554</v>
      </c>
      <c r="Z55" s="13" t="s">
        <v>256</v>
      </c>
      <c r="AA55" s="13" t="s">
        <v>256</v>
      </c>
      <c r="AB55" s="13" t="s">
        <v>270</v>
      </c>
      <c r="AC55" s="37"/>
      <c r="AD55" s="113"/>
      <c r="AE55" s="78" t="b">
        <f t="shared" si="1"/>
        <v>0</v>
      </c>
    </row>
    <row r="56" s="78" customFormat="1" ht="83.25" customHeight="1" spans="4:31">
      <c r="D56" s="37">
        <v>51</v>
      </c>
      <c r="E56" s="91"/>
      <c r="F56" s="13" t="s">
        <v>519</v>
      </c>
      <c r="G56" s="13" t="s">
        <v>366</v>
      </c>
      <c r="H56" s="44" t="s">
        <v>559</v>
      </c>
      <c r="I56" s="13" t="s">
        <v>243</v>
      </c>
      <c r="J56" s="13" t="s">
        <v>260</v>
      </c>
      <c r="K56" s="87" t="s">
        <v>560</v>
      </c>
      <c r="L56" s="13" t="s">
        <v>893</v>
      </c>
      <c r="M56" s="45" t="s">
        <v>554</v>
      </c>
      <c r="N56" s="45" t="s">
        <v>555</v>
      </c>
      <c r="O56" s="100">
        <f t="shared" si="4"/>
        <v>168786.35</v>
      </c>
      <c r="P56" s="95">
        <v>168786.35</v>
      </c>
      <c r="Q56" s="109"/>
      <c r="R56" s="110"/>
      <c r="S56" s="13" t="s">
        <v>254</v>
      </c>
      <c r="T56" s="13" t="s">
        <v>256</v>
      </c>
      <c r="U56" s="13" t="s">
        <v>256</v>
      </c>
      <c r="V56" s="13" t="s">
        <v>256</v>
      </c>
      <c r="W56" s="13" t="s">
        <v>256</v>
      </c>
      <c r="X56" s="13" t="s">
        <v>257</v>
      </c>
      <c r="Y56" s="45" t="s">
        <v>554</v>
      </c>
      <c r="Z56" s="13" t="s">
        <v>256</v>
      </c>
      <c r="AA56" s="13" t="s">
        <v>256</v>
      </c>
      <c r="AB56" s="13" t="s">
        <v>270</v>
      </c>
      <c r="AC56" s="37"/>
      <c r="AD56" s="113"/>
      <c r="AE56" s="78" t="b">
        <f t="shared" si="1"/>
        <v>0</v>
      </c>
    </row>
    <row r="57" s="78" customFormat="1" ht="83.25" customHeight="1" spans="4:31">
      <c r="D57" s="37">
        <v>52</v>
      </c>
      <c r="E57" s="86"/>
      <c r="F57" s="13" t="s">
        <v>519</v>
      </c>
      <c r="G57" s="13" t="s">
        <v>366</v>
      </c>
      <c r="H57" s="44" t="s">
        <v>562</v>
      </c>
      <c r="I57" s="13" t="s">
        <v>243</v>
      </c>
      <c r="J57" s="13" t="s">
        <v>260</v>
      </c>
      <c r="K57" s="87" t="s">
        <v>563</v>
      </c>
      <c r="L57" s="13" t="s">
        <v>894</v>
      </c>
      <c r="M57" s="45" t="s">
        <v>565</v>
      </c>
      <c r="N57" s="45" t="s">
        <v>555</v>
      </c>
      <c r="O57" s="100">
        <f t="shared" si="4"/>
        <v>89882.16</v>
      </c>
      <c r="P57" s="95">
        <v>89882.16</v>
      </c>
      <c r="Q57" s="109"/>
      <c r="R57" s="110"/>
      <c r="S57" s="13" t="s">
        <v>254</v>
      </c>
      <c r="T57" s="13" t="s">
        <v>256</v>
      </c>
      <c r="U57" s="13" t="s">
        <v>256</v>
      </c>
      <c r="V57" s="13" t="s">
        <v>256</v>
      </c>
      <c r="W57" s="13" t="s">
        <v>256</v>
      </c>
      <c r="X57" s="13" t="s">
        <v>257</v>
      </c>
      <c r="Y57" s="45" t="s">
        <v>565</v>
      </c>
      <c r="Z57" s="13" t="s">
        <v>256</v>
      </c>
      <c r="AA57" s="13" t="s">
        <v>256</v>
      </c>
      <c r="AB57" s="13" t="s">
        <v>270</v>
      </c>
      <c r="AC57" s="37"/>
      <c r="AD57" s="113"/>
      <c r="AE57" s="78" t="b">
        <f t="shared" si="1"/>
        <v>0</v>
      </c>
    </row>
    <row r="58" s="78" customFormat="1" ht="83.25" customHeight="1" spans="4:31">
      <c r="D58" s="37">
        <v>53</v>
      </c>
      <c r="E58" s="85" t="s">
        <v>566</v>
      </c>
      <c r="F58" s="13" t="s">
        <v>519</v>
      </c>
      <c r="G58" s="13" t="s">
        <v>366</v>
      </c>
      <c r="H58" s="44" t="s">
        <v>86</v>
      </c>
      <c r="I58" s="13" t="s">
        <v>243</v>
      </c>
      <c r="J58" s="13" t="s">
        <v>260</v>
      </c>
      <c r="K58" s="87" t="s">
        <v>567</v>
      </c>
      <c r="L58" s="13" t="s">
        <v>895</v>
      </c>
      <c r="M58" s="43" t="s">
        <v>523</v>
      </c>
      <c r="N58" s="43" t="s">
        <v>569</v>
      </c>
      <c r="O58" s="100">
        <f t="shared" si="4"/>
        <v>174233.49</v>
      </c>
      <c r="P58" s="95">
        <v>174233.49</v>
      </c>
      <c r="Q58" s="109"/>
      <c r="R58" s="110"/>
      <c r="S58" s="13" t="s">
        <v>254</v>
      </c>
      <c r="T58" s="13" t="s">
        <v>256</v>
      </c>
      <c r="U58" s="13" t="s">
        <v>256</v>
      </c>
      <c r="V58" s="13" t="s">
        <v>256</v>
      </c>
      <c r="W58" s="13" t="s">
        <v>256</v>
      </c>
      <c r="X58" s="13" t="s">
        <v>257</v>
      </c>
      <c r="Y58" s="43" t="s">
        <v>523</v>
      </c>
      <c r="Z58" s="13" t="s">
        <v>256</v>
      </c>
      <c r="AA58" s="13" t="s">
        <v>256</v>
      </c>
      <c r="AB58" s="13" t="s">
        <v>270</v>
      </c>
      <c r="AC58" s="37"/>
      <c r="AD58" s="113"/>
      <c r="AE58" s="78" t="b">
        <f t="shared" si="1"/>
        <v>0</v>
      </c>
    </row>
    <row r="59" s="78" customFormat="1" ht="83.25" customHeight="1" spans="4:31">
      <c r="D59" s="37">
        <v>54</v>
      </c>
      <c r="E59" s="91"/>
      <c r="F59" s="13" t="s">
        <v>519</v>
      </c>
      <c r="G59" s="13" t="s">
        <v>366</v>
      </c>
      <c r="H59" s="44" t="s">
        <v>88</v>
      </c>
      <c r="I59" s="13" t="s">
        <v>243</v>
      </c>
      <c r="J59" s="13" t="s">
        <v>260</v>
      </c>
      <c r="K59" s="87" t="s">
        <v>570</v>
      </c>
      <c r="L59" s="13" t="s">
        <v>896</v>
      </c>
      <c r="M59" s="43" t="s">
        <v>523</v>
      </c>
      <c r="N59" s="43" t="s">
        <v>569</v>
      </c>
      <c r="O59" s="100">
        <f t="shared" si="4"/>
        <v>177631.5</v>
      </c>
      <c r="P59" s="95">
        <v>177631.5</v>
      </c>
      <c r="Q59" s="109"/>
      <c r="R59" s="110"/>
      <c r="S59" s="13" t="s">
        <v>254</v>
      </c>
      <c r="T59" s="13" t="s">
        <v>256</v>
      </c>
      <c r="U59" s="13" t="s">
        <v>256</v>
      </c>
      <c r="V59" s="13" t="s">
        <v>256</v>
      </c>
      <c r="W59" s="13" t="s">
        <v>256</v>
      </c>
      <c r="X59" s="13" t="s">
        <v>257</v>
      </c>
      <c r="Y59" s="43" t="s">
        <v>523</v>
      </c>
      <c r="Z59" s="13" t="s">
        <v>256</v>
      </c>
      <c r="AA59" s="13" t="s">
        <v>256</v>
      </c>
      <c r="AB59" s="13" t="s">
        <v>270</v>
      </c>
      <c r="AC59" s="37"/>
      <c r="AD59" s="113"/>
      <c r="AE59" s="78" t="b">
        <f t="shared" si="1"/>
        <v>0</v>
      </c>
    </row>
    <row r="60" s="78" customFormat="1" ht="83.25" customHeight="1" spans="4:31">
      <c r="D60" s="37">
        <v>55</v>
      </c>
      <c r="E60" s="86"/>
      <c r="F60" s="13" t="s">
        <v>519</v>
      </c>
      <c r="G60" s="13" t="s">
        <v>366</v>
      </c>
      <c r="H60" s="44" t="s">
        <v>90</v>
      </c>
      <c r="I60" s="13" t="s">
        <v>243</v>
      </c>
      <c r="J60" s="13" t="s">
        <v>260</v>
      </c>
      <c r="K60" s="87" t="s">
        <v>572</v>
      </c>
      <c r="L60" s="13" t="s">
        <v>897</v>
      </c>
      <c r="M60" s="43" t="s">
        <v>574</v>
      </c>
      <c r="N60" s="43" t="s">
        <v>575</v>
      </c>
      <c r="O60" s="100">
        <f t="shared" si="4"/>
        <v>50632.88</v>
      </c>
      <c r="P60" s="95">
        <v>50632.88</v>
      </c>
      <c r="Q60" s="109"/>
      <c r="R60" s="110"/>
      <c r="S60" s="13" t="s">
        <v>254</v>
      </c>
      <c r="T60" s="13" t="s">
        <v>256</v>
      </c>
      <c r="U60" s="13" t="s">
        <v>256</v>
      </c>
      <c r="V60" s="13" t="s">
        <v>256</v>
      </c>
      <c r="W60" s="13" t="s">
        <v>256</v>
      </c>
      <c r="X60" s="13" t="s">
        <v>257</v>
      </c>
      <c r="Y60" s="43" t="s">
        <v>574</v>
      </c>
      <c r="Z60" s="13" t="s">
        <v>256</v>
      </c>
      <c r="AA60" s="13" t="s">
        <v>256</v>
      </c>
      <c r="AB60" s="13" t="s">
        <v>270</v>
      </c>
      <c r="AC60" s="37"/>
      <c r="AD60" s="113"/>
      <c r="AE60" s="78" t="b">
        <f t="shared" si="1"/>
        <v>0</v>
      </c>
    </row>
    <row r="61" s="78" customFormat="1" ht="54" customHeight="1" spans="4:31">
      <c r="D61" s="37">
        <v>56</v>
      </c>
      <c r="E61" s="37" t="s">
        <v>586</v>
      </c>
      <c r="F61" s="13" t="s">
        <v>519</v>
      </c>
      <c r="G61" s="13" t="s">
        <v>366</v>
      </c>
      <c r="H61" s="82" t="s">
        <v>587</v>
      </c>
      <c r="I61" s="13" t="s">
        <v>243</v>
      </c>
      <c r="J61" s="13" t="s">
        <v>260</v>
      </c>
      <c r="K61" s="82" t="s">
        <v>588</v>
      </c>
      <c r="L61" s="13" t="s">
        <v>898</v>
      </c>
      <c r="M61" s="45" t="s">
        <v>565</v>
      </c>
      <c r="N61" s="45" t="s">
        <v>590</v>
      </c>
      <c r="O61" s="97">
        <f t="shared" ref="O61:O80" si="5">P61+Q61+R61</f>
        <v>438803.12</v>
      </c>
      <c r="P61" s="97">
        <v>438803.12</v>
      </c>
      <c r="Q61" s="104"/>
      <c r="R61" s="41"/>
      <c r="S61" s="37" t="s">
        <v>254</v>
      </c>
      <c r="T61" s="13" t="s">
        <v>256</v>
      </c>
      <c r="U61" s="13" t="s">
        <v>256</v>
      </c>
      <c r="V61" s="13" t="s">
        <v>256</v>
      </c>
      <c r="W61" s="13" t="s">
        <v>256</v>
      </c>
      <c r="X61" s="13" t="s">
        <v>257</v>
      </c>
      <c r="Y61" s="13" t="s">
        <v>565</v>
      </c>
      <c r="Z61" s="13" t="s">
        <v>256</v>
      </c>
      <c r="AA61" s="13" t="s">
        <v>256</v>
      </c>
      <c r="AB61" s="37" t="s">
        <v>270</v>
      </c>
      <c r="AC61" s="37"/>
      <c r="AD61" s="113"/>
      <c r="AE61" s="78" t="b">
        <f t="shared" si="1"/>
        <v>0</v>
      </c>
    </row>
    <row r="62" s="78" customFormat="1" ht="54" customHeight="1" spans="4:31">
      <c r="D62" s="37">
        <v>57</v>
      </c>
      <c r="E62" s="37" t="s">
        <v>591</v>
      </c>
      <c r="F62" s="13" t="s">
        <v>519</v>
      </c>
      <c r="G62" s="13" t="s">
        <v>366</v>
      </c>
      <c r="H62" s="92" t="s">
        <v>592</v>
      </c>
      <c r="I62" s="13" t="s">
        <v>243</v>
      </c>
      <c r="J62" s="13" t="s">
        <v>260</v>
      </c>
      <c r="K62" s="82" t="s">
        <v>593</v>
      </c>
      <c r="L62" s="13" t="s">
        <v>899</v>
      </c>
      <c r="M62" s="45" t="s">
        <v>549</v>
      </c>
      <c r="N62" s="45" t="s">
        <v>595</v>
      </c>
      <c r="O62" s="97">
        <f t="shared" si="5"/>
        <v>709668.35</v>
      </c>
      <c r="P62" s="97">
        <v>709668.35</v>
      </c>
      <c r="Q62" s="104"/>
      <c r="R62" s="41"/>
      <c r="S62" s="37" t="s">
        <v>254</v>
      </c>
      <c r="T62" s="13" t="s">
        <v>256</v>
      </c>
      <c r="U62" s="13" t="s">
        <v>256</v>
      </c>
      <c r="V62" s="13" t="s">
        <v>256</v>
      </c>
      <c r="W62" s="13" t="s">
        <v>256</v>
      </c>
      <c r="X62" s="13" t="s">
        <v>257</v>
      </c>
      <c r="Y62" s="45" t="s">
        <v>549</v>
      </c>
      <c r="Z62" s="13" t="s">
        <v>256</v>
      </c>
      <c r="AA62" s="13" t="s">
        <v>256</v>
      </c>
      <c r="AB62" s="37" t="s">
        <v>270</v>
      </c>
      <c r="AC62" s="37"/>
      <c r="AD62" s="113"/>
      <c r="AE62" s="78" t="b">
        <f t="shared" si="1"/>
        <v>0</v>
      </c>
    </row>
    <row r="63" s="78" customFormat="1" ht="73.5" customHeight="1" spans="4:31">
      <c r="D63" s="37">
        <v>58</v>
      </c>
      <c r="E63" s="37" t="s">
        <v>900</v>
      </c>
      <c r="F63" s="13" t="s">
        <v>519</v>
      </c>
      <c r="G63" s="37" t="s">
        <v>366</v>
      </c>
      <c r="H63" s="89" t="s">
        <v>901</v>
      </c>
      <c r="I63" s="37" t="s">
        <v>243</v>
      </c>
      <c r="J63" s="13" t="s">
        <v>424</v>
      </c>
      <c r="K63" s="37" t="s">
        <v>902</v>
      </c>
      <c r="L63" s="13" t="s">
        <v>903</v>
      </c>
      <c r="M63" s="37" t="s">
        <v>904</v>
      </c>
      <c r="N63" s="37" t="s">
        <v>904</v>
      </c>
      <c r="O63" s="97">
        <f t="shared" si="5"/>
        <v>5400000</v>
      </c>
      <c r="P63" s="97">
        <v>5400000</v>
      </c>
      <c r="Q63" s="104"/>
      <c r="R63" s="41"/>
      <c r="S63" s="13" t="s">
        <v>256</v>
      </c>
      <c r="T63" s="13" t="s">
        <v>256</v>
      </c>
      <c r="U63" s="13" t="s">
        <v>256</v>
      </c>
      <c r="V63" s="13" t="s">
        <v>256</v>
      </c>
      <c r="W63" s="13" t="s">
        <v>256</v>
      </c>
      <c r="X63" s="13" t="s">
        <v>256</v>
      </c>
      <c r="Y63" s="13" t="s">
        <v>256</v>
      </c>
      <c r="Z63" s="13" t="s">
        <v>256</v>
      </c>
      <c r="AA63" s="13" t="s">
        <v>256</v>
      </c>
      <c r="AB63" s="37" t="s">
        <v>255</v>
      </c>
      <c r="AC63" s="37" t="s">
        <v>697</v>
      </c>
      <c r="AD63" s="113"/>
      <c r="AE63" s="78" t="b">
        <f t="shared" si="1"/>
        <v>0</v>
      </c>
    </row>
    <row r="64" s="78" customFormat="1" ht="82.5" customHeight="1" spans="4:31">
      <c r="D64" s="37">
        <v>59</v>
      </c>
      <c r="E64" s="37" t="s">
        <v>576</v>
      </c>
      <c r="F64" s="13" t="s">
        <v>519</v>
      </c>
      <c r="G64" s="13" t="s">
        <v>366</v>
      </c>
      <c r="H64" s="93" t="s">
        <v>577</v>
      </c>
      <c r="I64" s="13" t="s">
        <v>243</v>
      </c>
      <c r="J64" s="13" t="s">
        <v>260</v>
      </c>
      <c r="K64" s="82" t="s">
        <v>578</v>
      </c>
      <c r="L64" s="13" t="s">
        <v>905</v>
      </c>
      <c r="M64" s="43" t="s">
        <v>565</v>
      </c>
      <c r="N64" s="43" t="s">
        <v>580</v>
      </c>
      <c r="O64" s="97">
        <f t="shared" si="5"/>
        <v>1400000</v>
      </c>
      <c r="P64" s="97">
        <v>1400000</v>
      </c>
      <c r="Q64" s="104"/>
      <c r="R64" s="41"/>
      <c r="S64" s="37" t="s">
        <v>254</v>
      </c>
      <c r="T64" s="13" t="s">
        <v>256</v>
      </c>
      <c r="U64" s="13" t="s">
        <v>256</v>
      </c>
      <c r="V64" s="13" t="s">
        <v>256</v>
      </c>
      <c r="W64" s="13" t="s">
        <v>256</v>
      </c>
      <c r="X64" s="13" t="s">
        <v>257</v>
      </c>
      <c r="Y64" s="43" t="s">
        <v>565</v>
      </c>
      <c r="Z64" s="13" t="s">
        <v>256</v>
      </c>
      <c r="AA64" s="13" t="s">
        <v>256</v>
      </c>
      <c r="AB64" s="37" t="s">
        <v>255</v>
      </c>
      <c r="AC64" s="13" t="s">
        <v>906</v>
      </c>
      <c r="AD64" s="113"/>
      <c r="AE64" s="78" t="b">
        <f t="shared" si="1"/>
        <v>0</v>
      </c>
    </row>
    <row r="65" s="78" customFormat="1" ht="82.5" customHeight="1" spans="4:31">
      <c r="D65" s="37">
        <v>60</v>
      </c>
      <c r="E65" s="37" t="s">
        <v>581</v>
      </c>
      <c r="F65" s="13" t="s">
        <v>519</v>
      </c>
      <c r="G65" s="13" t="s">
        <v>366</v>
      </c>
      <c r="H65" s="82" t="s">
        <v>582</v>
      </c>
      <c r="I65" s="13" t="s">
        <v>243</v>
      </c>
      <c r="J65" s="13" t="s">
        <v>260</v>
      </c>
      <c r="K65" s="82" t="s">
        <v>583</v>
      </c>
      <c r="L65" s="13" t="s">
        <v>907</v>
      </c>
      <c r="M65" s="43" t="s">
        <v>549</v>
      </c>
      <c r="N65" s="43" t="s">
        <v>585</v>
      </c>
      <c r="O65" s="97">
        <f t="shared" si="5"/>
        <v>1041481.55</v>
      </c>
      <c r="P65" s="97">
        <v>1041481.55</v>
      </c>
      <c r="Q65" s="104"/>
      <c r="R65" s="41"/>
      <c r="S65" s="37" t="s">
        <v>254</v>
      </c>
      <c r="T65" s="13" t="s">
        <v>256</v>
      </c>
      <c r="U65" s="13" t="s">
        <v>256</v>
      </c>
      <c r="V65" s="13" t="s">
        <v>256</v>
      </c>
      <c r="W65" s="13" t="s">
        <v>256</v>
      </c>
      <c r="X65" s="13" t="s">
        <v>257</v>
      </c>
      <c r="Y65" s="43" t="s">
        <v>549</v>
      </c>
      <c r="Z65" s="13" t="s">
        <v>256</v>
      </c>
      <c r="AA65" s="13" t="s">
        <v>256</v>
      </c>
      <c r="AB65" s="37" t="s">
        <v>255</v>
      </c>
      <c r="AC65" s="13" t="s">
        <v>906</v>
      </c>
      <c r="AD65" s="113"/>
      <c r="AE65" s="78" t="b">
        <f t="shared" si="1"/>
        <v>0</v>
      </c>
    </row>
    <row r="66" s="78" customFormat="1" ht="69.75" customHeight="1" spans="4:31">
      <c r="D66" s="37">
        <v>61</v>
      </c>
      <c r="E66" s="37" t="s">
        <v>662</v>
      </c>
      <c r="F66" s="13" t="s">
        <v>302</v>
      </c>
      <c r="G66" s="13" t="s">
        <v>789</v>
      </c>
      <c r="H66" s="89" t="s">
        <v>908</v>
      </c>
      <c r="I66" s="37" t="s">
        <v>243</v>
      </c>
      <c r="J66" s="37" t="s">
        <v>260</v>
      </c>
      <c r="K66" s="37" t="s">
        <v>909</v>
      </c>
      <c r="L66" s="13" t="s">
        <v>910</v>
      </c>
      <c r="M66" s="119" t="s">
        <v>789</v>
      </c>
      <c r="N66" s="119" t="s">
        <v>307</v>
      </c>
      <c r="O66" s="97">
        <f t="shared" si="5"/>
        <v>1356951.95</v>
      </c>
      <c r="P66" s="97">
        <v>1250000</v>
      </c>
      <c r="Q66" s="104">
        <v>106951.95</v>
      </c>
      <c r="R66" s="41"/>
      <c r="S66" s="37" t="s">
        <v>254</v>
      </c>
      <c r="T66" s="13" t="s">
        <v>256</v>
      </c>
      <c r="U66" s="13" t="s">
        <v>256</v>
      </c>
      <c r="V66" s="13" t="s">
        <v>256</v>
      </c>
      <c r="W66" s="13" t="s">
        <v>256</v>
      </c>
      <c r="X66" s="13" t="s">
        <v>257</v>
      </c>
      <c r="Y66" s="13" t="s">
        <v>789</v>
      </c>
      <c r="Z66" s="13" t="s">
        <v>256</v>
      </c>
      <c r="AA66" s="13" t="s">
        <v>256</v>
      </c>
      <c r="AB66" s="37" t="s">
        <v>255</v>
      </c>
      <c r="AC66" s="37" t="s">
        <v>911</v>
      </c>
      <c r="AD66" s="113"/>
      <c r="AE66" s="78" t="b">
        <f t="shared" si="1"/>
        <v>1</v>
      </c>
    </row>
    <row r="67" s="78" customFormat="1" ht="69.75" customHeight="1" spans="4:31">
      <c r="D67" s="37">
        <v>62</v>
      </c>
      <c r="E67" s="37" t="s">
        <v>663</v>
      </c>
      <c r="F67" s="13" t="s">
        <v>302</v>
      </c>
      <c r="G67" s="13" t="s">
        <v>789</v>
      </c>
      <c r="H67" s="89" t="s">
        <v>912</v>
      </c>
      <c r="I67" s="37" t="s">
        <v>243</v>
      </c>
      <c r="J67" s="37" t="s">
        <v>250</v>
      </c>
      <c r="K67" s="37" t="s">
        <v>913</v>
      </c>
      <c r="L67" s="13" t="s">
        <v>914</v>
      </c>
      <c r="M67" s="119" t="s">
        <v>789</v>
      </c>
      <c r="N67" s="119" t="s">
        <v>307</v>
      </c>
      <c r="O67" s="97">
        <f t="shared" si="5"/>
        <v>974787.09</v>
      </c>
      <c r="P67" s="97">
        <v>900000</v>
      </c>
      <c r="Q67" s="104">
        <v>74787.09</v>
      </c>
      <c r="R67" s="41"/>
      <c r="S67" s="13" t="s">
        <v>256</v>
      </c>
      <c r="T67" s="13" t="s">
        <v>256</v>
      </c>
      <c r="U67" s="13" t="s">
        <v>256</v>
      </c>
      <c r="V67" s="13" t="s">
        <v>256</v>
      </c>
      <c r="W67" s="13" t="s">
        <v>256</v>
      </c>
      <c r="X67" s="13" t="s">
        <v>256</v>
      </c>
      <c r="Y67" s="13" t="s">
        <v>256</v>
      </c>
      <c r="Z67" s="13" t="s">
        <v>256</v>
      </c>
      <c r="AA67" s="13" t="s">
        <v>256</v>
      </c>
      <c r="AB67" s="37" t="s">
        <v>255</v>
      </c>
      <c r="AC67" s="37" t="s">
        <v>697</v>
      </c>
      <c r="AD67" s="113"/>
      <c r="AE67" s="78" t="b">
        <f t="shared" si="1"/>
        <v>1</v>
      </c>
    </row>
    <row r="68" s="78" customFormat="1" ht="69.75" customHeight="1" spans="4:31">
      <c r="D68" s="37">
        <v>63</v>
      </c>
      <c r="E68" s="37" t="s">
        <v>664</v>
      </c>
      <c r="F68" s="13" t="s">
        <v>302</v>
      </c>
      <c r="G68" s="13" t="s">
        <v>789</v>
      </c>
      <c r="H68" s="89" t="s">
        <v>915</v>
      </c>
      <c r="I68" s="37" t="s">
        <v>243</v>
      </c>
      <c r="J68" s="37" t="s">
        <v>250</v>
      </c>
      <c r="K68" s="37" t="s">
        <v>916</v>
      </c>
      <c r="L68" s="13" t="s">
        <v>917</v>
      </c>
      <c r="M68" s="119" t="s">
        <v>316</v>
      </c>
      <c r="N68" s="119" t="s">
        <v>918</v>
      </c>
      <c r="O68" s="97">
        <f t="shared" si="5"/>
        <v>312238.22</v>
      </c>
      <c r="P68" s="97">
        <v>300000</v>
      </c>
      <c r="Q68" s="104">
        <v>12238.22</v>
      </c>
      <c r="R68" s="41"/>
      <c r="S68" s="13" t="s">
        <v>256</v>
      </c>
      <c r="T68" s="13" t="s">
        <v>256</v>
      </c>
      <c r="U68" s="13" t="s">
        <v>256</v>
      </c>
      <c r="V68" s="13" t="s">
        <v>256</v>
      </c>
      <c r="W68" s="13" t="s">
        <v>256</v>
      </c>
      <c r="X68" s="13" t="s">
        <v>256</v>
      </c>
      <c r="Y68" s="13" t="s">
        <v>256</v>
      </c>
      <c r="Z68" s="13" t="s">
        <v>256</v>
      </c>
      <c r="AA68" s="13" t="s">
        <v>256</v>
      </c>
      <c r="AB68" s="37" t="s">
        <v>255</v>
      </c>
      <c r="AC68" s="37" t="s">
        <v>697</v>
      </c>
      <c r="AD68" s="113"/>
      <c r="AE68" s="78" t="b">
        <f t="shared" si="1"/>
        <v>0</v>
      </c>
    </row>
    <row r="69" s="78" customFormat="1" ht="43.5" customHeight="1" spans="4:31">
      <c r="D69" s="37">
        <v>64</v>
      </c>
      <c r="E69" s="37" t="s">
        <v>665</v>
      </c>
      <c r="F69" s="13" t="s">
        <v>302</v>
      </c>
      <c r="G69" s="13" t="s">
        <v>789</v>
      </c>
      <c r="H69" s="89" t="s">
        <v>919</v>
      </c>
      <c r="I69" s="37" t="s">
        <v>243</v>
      </c>
      <c r="J69" s="37" t="s">
        <v>282</v>
      </c>
      <c r="K69" s="37" t="s">
        <v>920</v>
      </c>
      <c r="L69" s="13" t="s">
        <v>921</v>
      </c>
      <c r="M69" s="119" t="s">
        <v>437</v>
      </c>
      <c r="N69" s="119" t="s">
        <v>438</v>
      </c>
      <c r="O69" s="97">
        <f t="shared" si="5"/>
        <v>489600</v>
      </c>
      <c r="P69" s="97">
        <v>489600</v>
      </c>
      <c r="Q69" s="104"/>
      <c r="R69" s="41"/>
      <c r="S69" s="13" t="s">
        <v>254</v>
      </c>
      <c r="T69" s="13" t="s">
        <v>256</v>
      </c>
      <c r="U69" s="13" t="s">
        <v>256</v>
      </c>
      <c r="V69" s="13" t="s">
        <v>256</v>
      </c>
      <c r="W69" s="13" t="s">
        <v>256</v>
      </c>
      <c r="X69" s="13" t="s">
        <v>257</v>
      </c>
      <c r="Y69" s="13" t="s">
        <v>437</v>
      </c>
      <c r="Z69" s="13" t="s">
        <v>256</v>
      </c>
      <c r="AA69" s="13" t="s">
        <v>256</v>
      </c>
      <c r="AB69" s="37" t="s">
        <v>255</v>
      </c>
      <c r="AC69" s="37" t="s">
        <v>906</v>
      </c>
      <c r="AD69" s="113"/>
      <c r="AE69" s="78" t="b">
        <f t="shared" si="1"/>
        <v>0</v>
      </c>
    </row>
    <row r="70" s="78" customFormat="1" ht="43.5" customHeight="1" spans="4:31">
      <c r="D70" s="37">
        <v>65</v>
      </c>
      <c r="E70" s="37" t="s">
        <v>666</v>
      </c>
      <c r="F70" s="13" t="s">
        <v>302</v>
      </c>
      <c r="G70" s="13" t="s">
        <v>789</v>
      </c>
      <c r="H70" s="89" t="s">
        <v>922</v>
      </c>
      <c r="I70" s="37" t="s">
        <v>243</v>
      </c>
      <c r="J70" s="37" t="s">
        <v>282</v>
      </c>
      <c r="K70" s="37" t="s">
        <v>923</v>
      </c>
      <c r="L70" s="13" t="s">
        <v>924</v>
      </c>
      <c r="M70" s="119" t="s">
        <v>437</v>
      </c>
      <c r="N70" s="119" t="s">
        <v>438</v>
      </c>
      <c r="O70" s="97">
        <f t="shared" si="5"/>
        <v>1303256.05</v>
      </c>
      <c r="P70" s="97">
        <v>1300000</v>
      </c>
      <c r="Q70" s="104">
        <v>3256.05</v>
      </c>
      <c r="R70" s="41"/>
      <c r="S70" s="37" t="s">
        <v>254</v>
      </c>
      <c r="T70" s="13" t="s">
        <v>256</v>
      </c>
      <c r="U70" s="13" t="s">
        <v>256</v>
      </c>
      <c r="V70" s="13" t="s">
        <v>256</v>
      </c>
      <c r="W70" s="13" t="s">
        <v>256</v>
      </c>
      <c r="X70" s="13" t="s">
        <v>257</v>
      </c>
      <c r="Y70" s="119" t="s">
        <v>437</v>
      </c>
      <c r="Z70" s="13" t="s">
        <v>256</v>
      </c>
      <c r="AA70" s="13" t="s">
        <v>256</v>
      </c>
      <c r="AB70" s="37" t="s">
        <v>255</v>
      </c>
      <c r="AC70" s="37" t="s">
        <v>906</v>
      </c>
      <c r="AD70" s="113"/>
      <c r="AE70" s="78" t="b">
        <f t="shared" si="1"/>
        <v>0</v>
      </c>
    </row>
    <row r="71" s="78" customFormat="1" ht="43.5" customHeight="1" spans="4:31">
      <c r="D71" s="37">
        <v>66</v>
      </c>
      <c r="E71" s="37" t="s">
        <v>667</v>
      </c>
      <c r="F71" s="13" t="s">
        <v>302</v>
      </c>
      <c r="G71" s="13" t="s">
        <v>789</v>
      </c>
      <c r="H71" s="89" t="s">
        <v>925</v>
      </c>
      <c r="I71" s="37" t="s">
        <v>243</v>
      </c>
      <c r="J71" s="37" t="s">
        <v>282</v>
      </c>
      <c r="K71" s="37" t="s">
        <v>926</v>
      </c>
      <c r="L71" s="13" t="s">
        <v>927</v>
      </c>
      <c r="M71" s="119" t="s">
        <v>928</v>
      </c>
      <c r="N71" s="119" t="s">
        <v>929</v>
      </c>
      <c r="O71" s="97">
        <f t="shared" si="5"/>
        <v>200000</v>
      </c>
      <c r="P71" s="97">
        <v>200000</v>
      </c>
      <c r="Q71" s="104"/>
      <c r="R71" s="41"/>
      <c r="S71" s="13" t="s">
        <v>256</v>
      </c>
      <c r="T71" s="13" t="s">
        <v>256</v>
      </c>
      <c r="U71" s="13" t="s">
        <v>256</v>
      </c>
      <c r="V71" s="13" t="s">
        <v>256</v>
      </c>
      <c r="W71" s="13" t="s">
        <v>256</v>
      </c>
      <c r="X71" s="13" t="s">
        <v>256</v>
      </c>
      <c r="Y71" s="13" t="s">
        <v>256</v>
      </c>
      <c r="Z71" s="13" t="s">
        <v>256</v>
      </c>
      <c r="AA71" s="13" t="s">
        <v>256</v>
      </c>
      <c r="AB71" s="37" t="s">
        <v>255</v>
      </c>
      <c r="AC71" s="37" t="s">
        <v>697</v>
      </c>
      <c r="AD71" s="113"/>
      <c r="AE71" s="78" t="b">
        <f t="shared" ref="AE71:AE80" si="6">G71=M71</f>
        <v>0</v>
      </c>
    </row>
    <row r="72" s="78" customFormat="1" ht="42" customHeight="1" spans="4:31">
      <c r="D72" s="37">
        <v>67</v>
      </c>
      <c r="E72" s="37" t="s">
        <v>668</v>
      </c>
      <c r="F72" s="13" t="s">
        <v>302</v>
      </c>
      <c r="G72" s="13" t="s">
        <v>789</v>
      </c>
      <c r="H72" s="89" t="s">
        <v>930</v>
      </c>
      <c r="I72" s="37" t="s">
        <v>243</v>
      </c>
      <c r="J72" s="37" t="s">
        <v>282</v>
      </c>
      <c r="K72" s="37" t="s">
        <v>931</v>
      </c>
      <c r="L72" s="13" t="s">
        <v>932</v>
      </c>
      <c r="M72" s="119" t="s">
        <v>933</v>
      </c>
      <c r="N72" s="119" t="s">
        <v>934</v>
      </c>
      <c r="O72" s="97">
        <f t="shared" si="5"/>
        <v>357110</v>
      </c>
      <c r="P72" s="97">
        <v>260000</v>
      </c>
      <c r="Q72" s="104">
        <v>97110</v>
      </c>
      <c r="R72" s="41"/>
      <c r="S72" s="13" t="s">
        <v>256</v>
      </c>
      <c r="T72" s="13" t="s">
        <v>256</v>
      </c>
      <c r="U72" s="13" t="s">
        <v>256</v>
      </c>
      <c r="V72" s="13" t="s">
        <v>256</v>
      </c>
      <c r="W72" s="13" t="s">
        <v>256</v>
      </c>
      <c r="X72" s="13" t="s">
        <v>256</v>
      </c>
      <c r="Y72" s="13" t="s">
        <v>256</v>
      </c>
      <c r="Z72" s="13" t="s">
        <v>256</v>
      </c>
      <c r="AA72" s="13" t="s">
        <v>256</v>
      </c>
      <c r="AB72" s="37" t="s">
        <v>255</v>
      </c>
      <c r="AC72" s="37" t="s">
        <v>697</v>
      </c>
      <c r="AD72" s="113"/>
      <c r="AE72" s="78" t="b">
        <f t="shared" si="6"/>
        <v>0</v>
      </c>
    </row>
    <row r="73" s="78" customFormat="1" ht="63.75" customHeight="1" spans="4:31">
      <c r="D73" s="37">
        <v>68</v>
      </c>
      <c r="E73" s="37" t="s">
        <v>669</v>
      </c>
      <c r="F73" s="13" t="s">
        <v>302</v>
      </c>
      <c r="G73" s="13" t="s">
        <v>789</v>
      </c>
      <c r="H73" s="89" t="s">
        <v>935</v>
      </c>
      <c r="I73" s="37" t="s">
        <v>243</v>
      </c>
      <c r="J73" s="37" t="s">
        <v>260</v>
      </c>
      <c r="K73" s="37" t="s">
        <v>936</v>
      </c>
      <c r="L73" s="13" t="s">
        <v>937</v>
      </c>
      <c r="M73" s="119" t="s">
        <v>938</v>
      </c>
      <c r="N73" s="119" t="s">
        <v>939</v>
      </c>
      <c r="O73" s="97">
        <f t="shared" si="5"/>
        <v>590400</v>
      </c>
      <c r="P73" s="97">
        <v>590400</v>
      </c>
      <c r="Q73" s="104"/>
      <c r="R73" s="41"/>
      <c r="S73" s="13" t="s">
        <v>254</v>
      </c>
      <c r="T73" s="13" t="s">
        <v>256</v>
      </c>
      <c r="U73" s="13" t="s">
        <v>256</v>
      </c>
      <c r="V73" s="13" t="s">
        <v>256</v>
      </c>
      <c r="W73" s="13" t="s">
        <v>256</v>
      </c>
      <c r="X73" s="13" t="s">
        <v>257</v>
      </c>
      <c r="Y73" s="13" t="s">
        <v>938</v>
      </c>
      <c r="Z73" s="13" t="s">
        <v>256</v>
      </c>
      <c r="AA73" s="13" t="s">
        <v>256</v>
      </c>
      <c r="AB73" s="37" t="s">
        <v>255</v>
      </c>
      <c r="AC73" s="37" t="s">
        <v>906</v>
      </c>
      <c r="AD73" s="113"/>
      <c r="AE73" s="78" t="b">
        <f t="shared" si="6"/>
        <v>0</v>
      </c>
    </row>
    <row r="74" s="78" customFormat="1" ht="75.75" customHeight="1" spans="4:31">
      <c r="D74" s="37">
        <v>69</v>
      </c>
      <c r="E74" s="37" t="s">
        <v>670</v>
      </c>
      <c r="F74" s="13" t="s">
        <v>302</v>
      </c>
      <c r="G74" s="13" t="s">
        <v>789</v>
      </c>
      <c r="H74" s="89" t="s">
        <v>940</v>
      </c>
      <c r="I74" s="37" t="s">
        <v>243</v>
      </c>
      <c r="J74" s="37" t="s">
        <v>282</v>
      </c>
      <c r="K74" s="37" t="s">
        <v>941</v>
      </c>
      <c r="L74" s="13" t="s">
        <v>942</v>
      </c>
      <c r="M74" s="119" t="s">
        <v>943</v>
      </c>
      <c r="N74" s="119" t="s">
        <v>944</v>
      </c>
      <c r="O74" s="97">
        <f t="shared" si="5"/>
        <v>737837.49</v>
      </c>
      <c r="P74" s="97">
        <v>737837.49</v>
      </c>
      <c r="Q74" s="104"/>
      <c r="R74" s="41"/>
      <c r="S74" s="13" t="s">
        <v>256</v>
      </c>
      <c r="T74" s="13" t="s">
        <v>256</v>
      </c>
      <c r="U74" s="13" t="s">
        <v>256</v>
      </c>
      <c r="V74" s="13" t="s">
        <v>256</v>
      </c>
      <c r="W74" s="13" t="s">
        <v>256</v>
      </c>
      <c r="X74" s="13" t="s">
        <v>256</v>
      </c>
      <c r="Y74" s="13" t="s">
        <v>256</v>
      </c>
      <c r="Z74" s="13" t="s">
        <v>256</v>
      </c>
      <c r="AA74" s="13" t="s">
        <v>256</v>
      </c>
      <c r="AB74" s="37" t="s">
        <v>255</v>
      </c>
      <c r="AC74" s="37" t="s">
        <v>945</v>
      </c>
      <c r="AD74" s="113"/>
      <c r="AE74" s="78" t="b">
        <f t="shared" si="6"/>
        <v>0</v>
      </c>
    </row>
    <row r="75" s="78" customFormat="1" ht="51" customHeight="1" spans="4:31">
      <c r="D75" s="37">
        <v>70</v>
      </c>
      <c r="E75" s="37" t="s">
        <v>671</v>
      </c>
      <c r="F75" s="13" t="s">
        <v>302</v>
      </c>
      <c r="G75" s="13" t="s">
        <v>789</v>
      </c>
      <c r="H75" s="89" t="s">
        <v>946</v>
      </c>
      <c r="I75" s="37" t="s">
        <v>243</v>
      </c>
      <c r="J75" s="37" t="s">
        <v>282</v>
      </c>
      <c r="K75" s="37" t="s">
        <v>947</v>
      </c>
      <c r="L75" s="13" t="s">
        <v>948</v>
      </c>
      <c r="M75" s="119" t="s">
        <v>938</v>
      </c>
      <c r="N75" s="119" t="s">
        <v>939</v>
      </c>
      <c r="O75" s="97">
        <f t="shared" si="5"/>
        <v>1587200</v>
      </c>
      <c r="P75" s="97">
        <v>1587200</v>
      </c>
      <c r="Q75" s="104"/>
      <c r="R75" s="41"/>
      <c r="S75" s="13" t="s">
        <v>256</v>
      </c>
      <c r="T75" s="13" t="s">
        <v>256</v>
      </c>
      <c r="U75" s="13" t="s">
        <v>256</v>
      </c>
      <c r="V75" s="13" t="s">
        <v>256</v>
      </c>
      <c r="W75" s="13" t="s">
        <v>256</v>
      </c>
      <c r="X75" s="13" t="s">
        <v>256</v>
      </c>
      <c r="Y75" s="13" t="s">
        <v>256</v>
      </c>
      <c r="Z75" s="13" t="s">
        <v>256</v>
      </c>
      <c r="AA75" s="13" t="s">
        <v>256</v>
      </c>
      <c r="AB75" s="37" t="s">
        <v>255</v>
      </c>
      <c r="AC75" s="37" t="s">
        <v>697</v>
      </c>
      <c r="AD75" s="113"/>
      <c r="AE75" s="78" t="b">
        <f t="shared" si="6"/>
        <v>0</v>
      </c>
    </row>
    <row r="76" s="78" customFormat="1" ht="83.25" customHeight="1" spans="4:31">
      <c r="D76" s="37">
        <v>71</v>
      </c>
      <c r="E76" s="37" t="s">
        <v>672</v>
      </c>
      <c r="F76" s="13" t="s">
        <v>302</v>
      </c>
      <c r="G76" s="13" t="s">
        <v>417</v>
      </c>
      <c r="H76" s="89" t="s">
        <v>949</v>
      </c>
      <c r="I76" s="37" t="s">
        <v>243</v>
      </c>
      <c r="J76" s="37" t="s">
        <v>260</v>
      </c>
      <c r="K76" s="37" t="s">
        <v>950</v>
      </c>
      <c r="L76" s="13" t="s">
        <v>951</v>
      </c>
      <c r="M76" s="119" t="s">
        <v>417</v>
      </c>
      <c r="N76" s="119" t="s">
        <v>952</v>
      </c>
      <c r="O76" s="97">
        <f t="shared" si="5"/>
        <v>2100000</v>
      </c>
      <c r="P76" s="97">
        <v>2100000</v>
      </c>
      <c r="Q76" s="104"/>
      <c r="R76" s="41"/>
      <c r="S76" s="37" t="s">
        <v>254</v>
      </c>
      <c r="T76" s="13" t="s">
        <v>256</v>
      </c>
      <c r="U76" s="13" t="s">
        <v>256</v>
      </c>
      <c r="V76" s="13" t="s">
        <v>256</v>
      </c>
      <c r="W76" s="13" t="s">
        <v>256</v>
      </c>
      <c r="X76" s="13" t="s">
        <v>257</v>
      </c>
      <c r="Y76" s="119" t="s">
        <v>417</v>
      </c>
      <c r="Z76" s="13" t="s">
        <v>256</v>
      </c>
      <c r="AA76" s="13" t="s">
        <v>256</v>
      </c>
      <c r="AB76" s="37" t="s">
        <v>258</v>
      </c>
      <c r="AC76" s="37"/>
      <c r="AD76" s="113"/>
      <c r="AE76" s="78" t="b">
        <f t="shared" si="6"/>
        <v>1</v>
      </c>
    </row>
    <row r="77" s="78" customFormat="1" ht="51.75" customHeight="1" spans="4:31">
      <c r="D77" s="37">
        <v>72</v>
      </c>
      <c r="E77" s="37" t="s">
        <v>673</v>
      </c>
      <c r="F77" s="13" t="s">
        <v>302</v>
      </c>
      <c r="G77" s="13" t="s">
        <v>417</v>
      </c>
      <c r="H77" s="89" t="s">
        <v>953</v>
      </c>
      <c r="I77" s="37" t="s">
        <v>243</v>
      </c>
      <c r="J77" s="37" t="s">
        <v>319</v>
      </c>
      <c r="K77" s="37" t="s">
        <v>954</v>
      </c>
      <c r="L77" s="13" t="s">
        <v>955</v>
      </c>
      <c r="M77" s="120" t="s">
        <v>437</v>
      </c>
      <c r="N77" s="120" t="s">
        <v>956</v>
      </c>
      <c r="O77" s="97">
        <f t="shared" si="5"/>
        <v>360000</v>
      </c>
      <c r="P77" s="97">
        <v>360000</v>
      </c>
      <c r="Q77" s="104"/>
      <c r="R77" s="41"/>
      <c r="S77" s="37" t="s">
        <v>254</v>
      </c>
      <c r="T77" s="13" t="s">
        <v>256</v>
      </c>
      <c r="U77" s="13" t="s">
        <v>256</v>
      </c>
      <c r="V77" s="13" t="s">
        <v>256</v>
      </c>
      <c r="W77" s="13" t="s">
        <v>256</v>
      </c>
      <c r="X77" s="13" t="s">
        <v>257</v>
      </c>
      <c r="Y77" s="120" t="s">
        <v>437</v>
      </c>
      <c r="Z77" s="13" t="s">
        <v>256</v>
      </c>
      <c r="AA77" s="13" t="s">
        <v>256</v>
      </c>
      <c r="AB77" s="37" t="s">
        <v>270</v>
      </c>
      <c r="AC77" s="37"/>
      <c r="AD77" s="113"/>
      <c r="AE77" s="78" t="b">
        <f t="shared" si="6"/>
        <v>0</v>
      </c>
    </row>
    <row r="78" s="78" customFormat="1" ht="54.75" customHeight="1" spans="4:31">
      <c r="D78" s="37">
        <v>73</v>
      </c>
      <c r="E78" s="37" t="s">
        <v>674</v>
      </c>
      <c r="F78" s="13" t="s">
        <v>302</v>
      </c>
      <c r="G78" s="13" t="s">
        <v>417</v>
      </c>
      <c r="H78" s="89" t="s">
        <v>957</v>
      </c>
      <c r="I78" s="37" t="s">
        <v>243</v>
      </c>
      <c r="J78" s="37" t="s">
        <v>260</v>
      </c>
      <c r="K78" s="37" t="s">
        <v>958</v>
      </c>
      <c r="L78" s="13" t="s">
        <v>959</v>
      </c>
      <c r="M78" s="13" t="s">
        <v>933</v>
      </c>
      <c r="N78" s="13" t="s">
        <v>934</v>
      </c>
      <c r="O78" s="97">
        <f t="shared" si="5"/>
        <v>1800000</v>
      </c>
      <c r="P78" s="97">
        <v>1800000</v>
      </c>
      <c r="Q78" s="104"/>
      <c r="R78" s="41"/>
      <c r="S78" s="37" t="s">
        <v>254</v>
      </c>
      <c r="T78" s="13" t="s">
        <v>256</v>
      </c>
      <c r="U78" s="13" t="s">
        <v>256</v>
      </c>
      <c r="V78" s="13" t="s">
        <v>256</v>
      </c>
      <c r="W78" s="13" t="s">
        <v>256</v>
      </c>
      <c r="X78" s="13" t="s">
        <v>257</v>
      </c>
      <c r="Y78" s="13" t="s">
        <v>933</v>
      </c>
      <c r="Z78" s="13" t="s">
        <v>256</v>
      </c>
      <c r="AA78" s="13" t="s">
        <v>256</v>
      </c>
      <c r="AB78" s="37" t="s">
        <v>270</v>
      </c>
      <c r="AC78" s="37"/>
      <c r="AD78" s="113"/>
      <c r="AE78" s="78" t="b">
        <f t="shared" si="6"/>
        <v>0</v>
      </c>
    </row>
    <row r="79" s="78" customFormat="1" ht="40.5" customHeight="1" spans="4:31">
      <c r="D79" s="37">
        <v>74</v>
      </c>
      <c r="E79" s="37" t="s">
        <v>676</v>
      </c>
      <c r="F79" s="13" t="s">
        <v>302</v>
      </c>
      <c r="G79" s="13" t="s">
        <v>417</v>
      </c>
      <c r="H79" s="89" t="s">
        <v>960</v>
      </c>
      <c r="I79" s="37" t="s">
        <v>243</v>
      </c>
      <c r="J79" s="37" t="s">
        <v>260</v>
      </c>
      <c r="K79" s="37" t="s">
        <v>961</v>
      </c>
      <c r="L79" s="13" t="s">
        <v>962</v>
      </c>
      <c r="M79" s="13" t="s">
        <v>963</v>
      </c>
      <c r="N79" s="13" t="s">
        <v>964</v>
      </c>
      <c r="O79" s="97">
        <f t="shared" si="5"/>
        <v>1785166.8</v>
      </c>
      <c r="P79" s="97">
        <v>720000</v>
      </c>
      <c r="Q79" s="104">
        <v>1065166.8</v>
      </c>
      <c r="R79" s="41"/>
      <c r="S79" s="37" t="s">
        <v>254</v>
      </c>
      <c r="T79" s="13" t="s">
        <v>256</v>
      </c>
      <c r="U79" s="13" t="s">
        <v>256</v>
      </c>
      <c r="V79" s="13" t="s">
        <v>256</v>
      </c>
      <c r="W79" s="13" t="s">
        <v>256</v>
      </c>
      <c r="X79" s="13" t="s">
        <v>257</v>
      </c>
      <c r="Y79" s="13" t="s">
        <v>963</v>
      </c>
      <c r="Z79" s="13" t="s">
        <v>256</v>
      </c>
      <c r="AA79" s="13" t="s">
        <v>256</v>
      </c>
      <c r="AB79" s="37" t="s">
        <v>270</v>
      </c>
      <c r="AC79" s="37"/>
      <c r="AD79" s="113"/>
      <c r="AE79" s="78" t="b">
        <f t="shared" si="6"/>
        <v>0</v>
      </c>
    </row>
    <row r="80" s="78" customFormat="1" ht="50.25" customHeight="1" spans="4:31">
      <c r="D80" s="37">
        <v>75</v>
      </c>
      <c r="E80" s="37" t="s">
        <v>677</v>
      </c>
      <c r="F80" s="13" t="s">
        <v>302</v>
      </c>
      <c r="G80" s="13" t="s">
        <v>417</v>
      </c>
      <c r="H80" s="89" t="s">
        <v>965</v>
      </c>
      <c r="I80" s="37" t="s">
        <v>243</v>
      </c>
      <c r="J80" s="37" t="s">
        <v>260</v>
      </c>
      <c r="K80" s="37" t="s">
        <v>966</v>
      </c>
      <c r="L80" s="13" t="s">
        <v>967</v>
      </c>
      <c r="M80" s="13" t="s">
        <v>437</v>
      </c>
      <c r="N80" s="13" t="s">
        <v>968</v>
      </c>
      <c r="O80" s="97">
        <f t="shared" si="5"/>
        <v>1655419.95</v>
      </c>
      <c r="P80" s="97">
        <v>1655419.95</v>
      </c>
      <c r="Q80" s="104"/>
      <c r="R80" s="41"/>
      <c r="S80" s="13" t="s">
        <v>256</v>
      </c>
      <c r="T80" s="13" t="s">
        <v>256</v>
      </c>
      <c r="U80" s="13" t="s">
        <v>256</v>
      </c>
      <c r="V80" s="13" t="s">
        <v>256</v>
      </c>
      <c r="W80" s="13" t="s">
        <v>256</v>
      </c>
      <c r="X80" s="13" t="s">
        <v>256</v>
      </c>
      <c r="Y80" s="13" t="s">
        <v>256</v>
      </c>
      <c r="Z80" s="13" t="s">
        <v>256</v>
      </c>
      <c r="AA80" s="13" t="s">
        <v>256</v>
      </c>
      <c r="AB80" s="37" t="s">
        <v>255</v>
      </c>
      <c r="AC80" s="37" t="s">
        <v>697</v>
      </c>
      <c r="AD80" s="113"/>
      <c r="AE80" s="78" t="b">
        <f t="shared" si="6"/>
        <v>0</v>
      </c>
    </row>
    <row r="81" ht="180" customHeight="1" spans="4:29">
      <c r="D81" s="118" t="s">
        <v>602</v>
      </c>
      <c r="E81" s="38"/>
      <c r="F81" s="38"/>
      <c r="G81" s="38"/>
      <c r="H81" s="38"/>
      <c r="I81" s="38"/>
      <c r="J81" s="38"/>
      <c r="K81" s="38"/>
      <c r="L81" s="38"/>
      <c r="M81" s="38"/>
      <c r="N81" s="38"/>
      <c r="O81" s="38"/>
      <c r="P81" s="38"/>
      <c r="Q81" s="38"/>
      <c r="R81" s="38"/>
      <c r="S81" s="38"/>
      <c r="T81" s="38"/>
      <c r="U81" s="38"/>
      <c r="V81" s="38"/>
      <c r="W81" s="38"/>
      <c r="X81" s="38"/>
      <c r="Y81" s="38"/>
      <c r="Z81" s="38"/>
      <c r="AA81" s="38"/>
      <c r="AB81" s="38"/>
      <c r="AC81" s="38"/>
    </row>
  </sheetData>
  <autoFilter ref="A5:AE81">
    <extLst/>
  </autoFilter>
  <mergeCells count="32">
    <mergeCell ref="D1:E1"/>
    <mergeCell ref="D2:AD2"/>
    <mergeCell ref="D3:E3"/>
    <mergeCell ref="V3:AC3"/>
    <mergeCell ref="I4:J4"/>
    <mergeCell ref="O4:Q4"/>
    <mergeCell ref="T4:W4"/>
    <mergeCell ref="X4:Y4"/>
    <mergeCell ref="Z4:AA4"/>
    <mergeCell ref="D81:AC81"/>
    <mergeCell ref="D4:D5"/>
    <mergeCell ref="E4:E5"/>
    <mergeCell ref="E21:E22"/>
    <mergeCell ref="E25:E27"/>
    <mergeCell ref="E28:E30"/>
    <mergeCell ref="E32:E33"/>
    <mergeCell ref="E47:E53"/>
    <mergeCell ref="E54:E57"/>
    <mergeCell ref="E58:E60"/>
    <mergeCell ref="F4:F5"/>
    <mergeCell ref="F32:F33"/>
    <mergeCell ref="G4:G5"/>
    <mergeCell ref="G32:G33"/>
    <mergeCell ref="H4:H5"/>
    <mergeCell ref="K4:K5"/>
    <mergeCell ref="L4:L5"/>
    <mergeCell ref="M4:M5"/>
    <mergeCell ref="N4:N5"/>
    <mergeCell ref="R4:R5"/>
    <mergeCell ref="AB4:AB5"/>
    <mergeCell ref="AC4:AC5"/>
    <mergeCell ref="AD4:AD5"/>
  </mergeCells>
  <dataValidations count="3">
    <dataValidation type="list" allowBlank="1" showInputMessage="1" showErrorMessage="1" sqref="J12 J13 J14 J15 J16 J17 J18 J19 J20 J21 J22 J23 J24 J25 J37 J38 J40 J43 J44 J45 J64 J6:J9 J10:J11 J26:J36 J41:J42 J46:J47 J48:J49 J50:J62 J65:J66 J69:J80">
      <formula1>INDIRECT($I6)</formula1>
    </dataValidation>
    <dataValidation type="list" allowBlank="1" showInputMessage="1" showErrorMessage="1" sqref="AB6:AB80">
      <formula1>"是,否,业主单位即资产所有者，无需移交"</formula1>
    </dataValidation>
    <dataValidation type="list" allowBlank="1" showInputMessage="1" showErrorMessage="1" sqref="I6:I80">
      <formula1>项目大类</formula1>
    </dataValidation>
  </dataValidations>
  <pageMargins left="0.707638888888889" right="0.707638888888889" top="0.747916666666667" bottom="0.747916666666667" header="0.313888888888889" footer="0.313888888888889"/>
  <pageSetup paperSize="9" scale="1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45"/>
  <sheetViews>
    <sheetView tabSelected="1" zoomScale="85" zoomScaleNormal="85" workbookViewId="0">
      <selection activeCell="A2" sqref="A2:Z2"/>
    </sheetView>
  </sheetViews>
  <sheetFormatPr defaultColWidth="9" defaultRowHeight="13.5"/>
  <cols>
    <col min="1" max="2" width="5.375" style="54" customWidth="1"/>
    <col min="3" max="3" width="24.75" style="54" customWidth="1"/>
    <col min="4" max="4" width="11.875" style="54" customWidth="1"/>
    <col min="5" max="5" width="12.125" style="54" customWidth="1"/>
    <col min="6" max="6" width="33.875" style="54" customWidth="1"/>
    <col min="7" max="7" width="8.75" style="55" customWidth="1"/>
    <col min="8" max="8" width="8.75" style="54" customWidth="1"/>
    <col min="9" max="9" width="25.125" style="56" customWidth="1"/>
    <col min="10" max="10" width="10.375" style="54" customWidth="1"/>
    <col min="11" max="11" width="43.4083333333333" style="54" customWidth="1"/>
    <col min="12" max="12" width="18.875" style="54" customWidth="1"/>
    <col min="13" max="13" width="21.75" style="54" customWidth="1"/>
    <col min="14" max="14" width="17.125" style="54" customWidth="1"/>
    <col min="15" max="15" width="13.125" style="54" customWidth="1"/>
    <col min="16" max="16" width="9.625" style="54" customWidth="1"/>
    <col min="17" max="17" width="6.75" style="54" customWidth="1"/>
    <col min="18" max="18" width="4.875" style="54" customWidth="1"/>
    <col min="19" max="19" width="5.125" style="54" customWidth="1"/>
    <col min="20" max="20" width="12.9583333333333" style="54" customWidth="1"/>
    <col min="21" max="21" width="10.75" style="54" customWidth="1"/>
    <col min="22" max="22" width="9.125" style="54" customWidth="1"/>
    <col min="23" max="23" width="12.375" style="54" customWidth="1"/>
    <col min="24" max="24" width="4.5" style="54" customWidth="1"/>
    <col min="25" max="25" width="4.625" style="54" customWidth="1"/>
    <col min="26" max="26" width="13.6333333333333" style="54" customWidth="1"/>
    <col min="27" max="16379" width="9" style="54"/>
  </cols>
  <sheetData>
    <row r="1" ht="18.75" customHeight="1" spans="1:26">
      <c r="A1" s="57"/>
      <c r="B1" s="57"/>
      <c r="C1" s="57"/>
      <c r="D1" s="58"/>
      <c r="E1" s="58"/>
      <c r="F1" s="59"/>
      <c r="G1" s="60"/>
      <c r="H1" s="58"/>
      <c r="I1" s="71"/>
      <c r="J1" s="59"/>
      <c r="K1" s="59"/>
      <c r="L1" s="59"/>
      <c r="M1" s="59"/>
      <c r="N1" s="59"/>
      <c r="O1" s="59"/>
      <c r="P1" s="59"/>
      <c r="Q1" s="59"/>
      <c r="R1" s="59"/>
      <c r="S1" s="59"/>
      <c r="T1" s="59"/>
      <c r="U1" s="59"/>
      <c r="V1" s="59"/>
      <c r="W1" s="59"/>
      <c r="X1" s="59"/>
      <c r="Y1" s="59"/>
      <c r="Z1" s="59"/>
    </row>
    <row r="2" ht="24" customHeight="1" spans="1:26">
      <c r="A2" s="3" t="s">
        <v>970</v>
      </c>
      <c r="B2" s="3"/>
      <c r="C2" s="3"/>
      <c r="D2" s="3"/>
      <c r="E2" s="3"/>
      <c r="F2" s="3"/>
      <c r="G2" s="3"/>
      <c r="H2" s="3"/>
      <c r="I2" s="3"/>
      <c r="J2" s="3"/>
      <c r="K2" s="3"/>
      <c r="L2" s="3"/>
      <c r="M2" s="3"/>
      <c r="N2" s="3"/>
      <c r="O2" s="3"/>
      <c r="P2" s="3"/>
      <c r="Q2" s="3"/>
      <c r="R2" s="3"/>
      <c r="S2" s="3"/>
      <c r="T2" s="3"/>
      <c r="U2" s="3"/>
      <c r="V2" s="3"/>
      <c r="W2" s="3"/>
      <c r="X2" s="3"/>
      <c r="Y2" s="3"/>
      <c r="Z2" s="3"/>
    </row>
    <row r="3" s="52" customFormat="1" ht="24" customHeight="1" spans="1:27">
      <c r="A3" s="61" t="s">
        <v>971</v>
      </c>
      <c r="B3" s="61"/>
      <c r="C3" s="61"/>
      <c r="D3" s="62"/>
      <c r="E3" s="62"/>
      <c r="F3" s="62"/>
      <c r="G3" s="62"/>
      <c r="H3" s="62"/>
      <c r="I3" s="62"/>
      <c r="J3" s="62"/>
      <c r="K3" s="62"/>
      <c r="L3" s="62"/>
      <c r="M3" s="62"/>
      <c r="N3" s="62"/>
      <c r="O3" s="62"/>
      <c r="P3" s="62"/>
      <c r="Q3" s="62"/>
      <c r="R3" s="62"/>
      <c r="S3" s="62"/>
      <c r="T3" s="76" t="s">
        <v>972</v>
      </c>
      <c r="U3" s="76"/>
      <c r="V3" s="76"/>
      <c r="W3" s="76"/>
      <c r="X3" s="76"/>
      <c r="Y3" s="76"/>
      <c r="Z3" s="76"/>
      <c r="AA3" s="76"/>
    </row>
    <row r="4" s="53" customFormat="1" ht="40" customHeight="1" spans="1:27">
      <c r="A4" s="63" t="s">
        <v>2</v>
      </c>
      <c r="B4" s="63" t="s">
        <v>973</v>
      </c>
      <c r="C4" s="63" t="s">
        <v>213</v>
      </c>
      <c r="D4" s="63" t="s">
        <v>214</v>
      </c>
      <c r="E4" s="63" t="s">
        <v>215</v>
      </c>
      <c r="F4" s="63" t="s">
        <v>216</v>
      </c>
      <c r="G4" s="64" t="s">
        <v>217</v>
      </c>
      <c r="H4" s="65"/>
      <c r="I4" s="63" t="s">
        <v>218</v>
      </c>
      <c r="J4" s="63" t="s">
        <v>219</v>
      </c>
      <c r="K4" s="63" t="s">
        <v>974</v>
      </c>
      <c r="L4" s="63" t="s">
        <v>221</v>
      </c>
      <c r="M4" s="64" t="s">
        <v>222</v>
      </c>
      <c r="N4" s="72"/>
      <c r="O4" s="65"/>
      <c r="P4" s="63" t="s">
        <v>223</v>
      </c>
      <c r="Q4" s="77" t="s">
        <v>224</v>
      </c>
      <c r="R4" s="64" t="s">
        <v>225</v>
      </c>
      <c r="S4" s="72"/>
      <c r="T4" s="72"/>
      <c r="U4" s="65"/>
      <c r="V4" s="64" t="s">
        <v>226</v>
      </c>
      <c r="W4" s="65"/>
      <c r="X4" s="64" t="s">
        <v>227</v>
      </c>
      <c r="Y4" s="65"/>
      <c r="Z4" s="63" t="s">
        <v>228</v>
      </c>
      <c r="AA4" s="63" t="s">
        <v>229</v>
      </c>
    </row>
    <row r="5" s="53" customFormat="1" ht="46.5" customHeight="1" spans="1:27">
      <c r="A5" s="66"/>
      <c r="B5" s="66"/>
      <c r="C5" s="66"/>
      <c r="D5" s="66"/>
      <c r="E5" s="66"/>
      <c r="F5" s="66"/>
      <c r="G5" s="66" t="s">
        <v>231</v>
      </c>
      <c r="H5" s="66" t="s">
        <v>232</v>
      </c>
      <c r="I5" s="66"/>
      <c r="J5" s="66"/>
      <c r="K5" s="66"/>
      <c r="L5" s="66"/>
      <c r="M5" s="63" t="s">
        <v>29</v>
      </c>
      <c r="N5" s="73" t="s">
        <v>691</v>
      </c>
      <c r="O5" s="63" t="s">
        <v>11</v>
      </c>
      <c r="P5" s="66"/>
      <c r="Q5" s="63" t="s">
        <v>234</v>
      </c>
      <c r="R5" s="63" t="s">
        <v>235</v>
      </c>
      <c r="S5" s="63" t="s">
        <v>236</v>
      </c>
      <c r="T5" s="63" t="s">
        <v>237</v>
      </c>
      <c r="U5" s="63" t="s">
        <v>238</v>
      </c>
      <c r="V5" s="63" t="s">
        <v>239</v>
      </c>
      <c r="W5" s="63" t="s">
        <v>240</v>
      </c>
      <c r="X5" s="63" t="s">
        <v>241</v>
      </c>
      <c r="Y5" s="63" t="s">
        <v>242</v>
      </c>
      <c r="Z5" s="66"/>
      <c r="AA5" s="66"/>
    </row>
    <row r="6" s="54" customFormat="1" ht="87.75" customHeight="1" spans="1:27">
      <c r="A6" s="67">
        <v>1</v>
      </c>
      <c r="B6" s="67">
        <v>2021</v>
      </c>
      <c r="C6" s="67" t="s">
        <v>115</v>
      </c>
      <c r="D6" s="67" t="s">
        <v>302</v>
      </c>
      <c r="E6" s="67" t="s">
        <v>789</v>
      </c>
      <c r="F6" s="68" t="s">
        <v>975</v>
      </c>
      <c r="G6" s="67" t="s">
        <v>244</v>
      </c>
      <c r="H6" s="67" t="s">
        <v>261</v>
      </c>
      <c r="I6" s="67" t="s">
        <v>976</v>
      </c>
      <c r="J6" s="67" t="s">
        <v>977</v>
      </c>
      <c r="K6" s="67" t="s">
        <v>978</v>
      </c>
      <c r="L6" s="67" t="s">
        <v>307</v>
      </c>
      <c r="M6" s="74">
        <f t="shared" ref="M6:M9" si="0">N6+O6</f>
        <v>3242340</v>
      </c>
      <c r="N6" s="75">
        <v>3000000</v>
      </c>
      <c r="O6" s="75">
        <v>242340</v>
      </c>
      <c r="P6" s="67"/>
      <c r="Q6" s="67" t="s">
        <v>254</v>
      </c>
      <c r="R6" s="67" t="s">
        <v>270</v>
      </c>
      <c r="S6" s="67" t="s">
        <v>308</v>
      </c>
      <c r="T6" s="67" t="s">
        <v>979</v>
      </c>
      <c r="U6" s="67"/>
      <c r="V6" s="67" t="s">
        <v>273</v>
      </c>
      <c r="W6" s="67" t="s">
        <v>979</v>
      </c>
      <c r="X6" s="67" t="s">
        <v>256</v>
      </c>
      <c r="Y6" s="67" t="s">
        <v>256</v>
      </c>
      <c r="Z6" s="67" t="s">
        <v>270</v>
      </c>
      <c r="AA6" s="67"/>
    </row>
    <row r="7" s="54" customFormat="1" ht="69" customHeight="1" spans="1:27">
      <c r="A7" s="67">
        <v>2</v>
      </c>
      <c r="B7" s="67">
        <v>2021</v>
      </c>
      <c r="C7" s="67" t="s">
        <v>119</v>
      </c>
      <c r="D7" s="67" t="s">
        <v>302</v>
      </c>
      <c r="E7" s="67" t="s">
        <v>789</v>
      </c>
      <c r="F7" s="67" t="s">
        <v>313</v>
      </c>
      <c r="G7" s="67" t="s">
        <v>244</v>
      </c>
      <c r="H7" s="67" t="s">
        <v>261</v>
      </c>
      <c r="I7" s="67" t="s">
        <v>980</v>
      </c>
      <c r="J7" s="67" t="s">
        <v>315</v>
      </c>
      <c r="K7" s="67" t="s">
        <v>981</v>
      </c>
      <c r="L7" s="67" t="s">
        <v>317</v>
      </c>
      <c r="M7" s="74">
        <f t="shared" si="0"/>
        <v>7384942.56</v>
      </c>
      <c r="N7" s="75">
        <f>6500000+859542.56</f>
        <v>7359542.56</v>
      </c>
      <c r="O7" s="75">
        <v>25400</v>
      </c>
      <c r="P7" s="67"/>
      <c r="Q7" s="67" t="s">
        <v>254</v>
      </c>
      <c r="R7" s="67" t="s">
        <v>270</v>
      </c>
      <c r="S7" s="67" t="s">
        <v>308</v>
      </c>
      <c r="T7" s="67" t="s">
        <v>318</v>
      </c>
      <c r="U7" s="67"/>
      <c r="V7" s="67" t="s">
        <v>273</v>
      </c>
      <c r="W7" s="67" t="s">
        <v>318</v>
      </c>
      <c r="X7" s="67" t="s">
        <v>256</v>
      </c>
      <c r="Y7" s="67" t="s">
        <v>256</v>
      </c>
      <c r="Z7" s="67" t="s">
        <v>270</v>
      </c>
      <c r="AA7" s="67"/>
    </row>
    <row r="8" s="54" customFormat="1" ht="69" customHeight="1" spans="1:27">
      <c r="A8" s="67"/>
      <c r="B8" s="67">
        <v>2022</v>
      </c>
      <c r="C8" s="67" t="s">
        <v>630</v>
      </c>
      <c r="D8" s="67"/>
      <c r="E8" s="67"/>
      <c r="F8" s="67"/>
      <c r="G8" s="67"/>
      <c r="H8" s="67"/>
      <c r="I8" s="67"/>
      <c r="J8" s="67"/>
      <c r="K8" s="67"/>
      <c r="L8" s="67"/>
      <c r="M8" s="74"/>
      <c r="N8" s="75"/>
      <c r="O8" s="75"/>
      <c r="P8" s="67"/>
      <c r="Q8" s="67"/>
      <c r="R8" s="67"/>
      <c r="S8" s="67"/>
      <c r="T8" s="67"/>
      <c r="U8" s="67"/>
      <c r="V8" s="67"/>
      <c r="W8" s="67"/>
      <c r="X8" s="67"/>
      <c r="Y8" s="67"/>
      <c r="Z8" s="67"/>
      <c r="AA8" s="67"/>
    </row>
    <row r="9" s="54" customFormat="1" ht="77.25" customHeight="1" spans="1:27">
      <c r="A9" s="67">
        <v>3</v>
      </c>
      <c r="B9" s="67">
        <v>2021</v>
      </c>
      <c r="C9" s="67" t="s">
        <v>121</v>
      </c>
      <c r="D9" s="67" t="s">
        <v>302</v>
      </c>
      <c r="E9" s="67" t="s">
        <v>789</v>
      </c>
      <c r="F9" s="67" t="s">
        <v>320</v>
      </c>
      <c r="G9" s="67" t="s">
        <v>244</v>
      </c>
      <c r="H9" s="67" t="s">
        <v>311</v>
      </c>
      <c r="I9" s="67" t="s">
        <v>321</v>
      </c>
      <c r="J9" s="67" t="s">
        <v>322</v>
      </c>
      <c r="K9" s="67" t="s">
        <v>981</v>
      </c>
      <c r="L9" s="67" t="s">
        <v>982</v>
      </c>
      <c r="M9" s="74">
        <f>N9+O9</f>
        <v>8750925</v>
      </c>
      <c r="N9" s="75">
        <f>6879488+1760000</f>
        <v>8639488</v>
      </c>
      <c r="O9" s="75">
        <f>36657+74780</f>
        <v>111437</v>
      </c>
      <c r="P9" s="67"/>
      <c r="Q9" s="67" t="s">
        <v>254</v>
      </c>
      <c r="R9" s="67" t="s">
        <v>255</v>
      </c>
      <c r="S9" s="67" t="s">
        <v>256</v>
      </c>
      <c r="T9" s="67" t="s">
        <v>256</v>
      </c>
      <c r="U9" s="67" t="s">
        <v>256</v>
      </c>
      <c r="V9" s="67" t="s">
        <v>256</v>
      </c>
      <c r="W9" s="67" t="s">
        <v>256</v>
      </c>
      <c r="X9" s="67" t="s">
        <v>256</v>
      </c>
      <c r="Y9" s="67" t="s">
        <v>256</v>
      </c>
      <c r="Z9" s="67" t="s">
        <v>270</v>
      </c>
      <c r="AA9" s="67"/>
    </row>
    <row r="10" s="54" customFormat="1" ht="77.25" customHeight="1" spans="1:27">
      <c r="A10" s="67"/>
      <c r="B10" s="67">
        <v>2022</v>
      </c>
      <c r="C10" s="67" t="s">
        <v>628</v>
      </c>
      <c r="D10" s="67"/>
      <c r="E10" s="67"/>
      <c r="F10" s="67"/>
      <c r="G10" s="67"/>
      <c r="H10" s="67"/>
      <c r="I10" s="67"/>
      <c r="J10" s="67"/>
      <c r="K10" s="67"/>
      <c r="L10" s="67"/>
      <c r="M10" s="74"/>
      <c r="N10" s="75"/>
      <c r="O10" s="75"/>
      <c r="P10" s="67"/>
      <c r="Q10" s="67"/>
      <c r="R10" s="67"/>
      <c r="S10" s="67"/>
      <c r="T10" s="67"/>
      <c r="U10" s="67"/>
      <c r="V10" s="67"/>
      <c r="W10" s="67"/>
      <c r="X10" s="67"/>
      <c r="Y10" s="67"/>
      <c r="Z10" s="67"/>
      <c r="AA10" s="67"/>
    </row>
    <row r="11" s="54" customFormat="1" ht="144" customHeight="1" spans="1:27">
      <c r="A11" s="67">
        <v>4</v>
      </c>
      <c r="B11" s="67">
        <v>2021</v>
      </c>
      <c r="C11" s="67" t="s">
        <v>124</v>
      </c>
      <c r="D11" s="67" t="s">
        <v>302</v>
      </c>
      <c r="E11" s="67" t="s">
        <v>328</v>
      </c>
      <c r="F11" s="68" t="s">
        <v>329</v>
      </c>
      <c r="G11" s="67" t="s">
        <v>244</v>
      </c>
      <c r="H11" s="67" t="s">
        <v>266</v>
      </c>
      <c r="I11" s="67" t="s">
        <v>330</v>
      </c>
      <c r="J11" s="67" t="s">
        <v>331</v>
      </c>
      <c r="K11" s="67" t="s">
        <v>981</v>
      </c>
      <c r="L11" s="67" t="s">
        <v>328</v>
      </c>
      <c r="M11" s="74">
        <f>N11+O11</f>
        <v>3100000</v>
      </c>
      <c r="N11" s="75">
        <v>3100000</v>
      </c>
      <c r="O11" s="67"/>
      <c r="P11" s="67"/>
      <c r="Q11" s="67" t="s">
        <v>254</v>
      </c>
      <c r="R11" s="67" t="s">
        <v>270</v>
      </c>
      <c r="S11" s="67" t="s">
        <v>271</v>
      </c>
      <c r="T11" s="67" t="s">
        <v>332</v>
      </c>
      <c r="U11" s="67"/>
      <c r="V11" s="67" t="s">
        <v>273</v>
      </c>
      <c r="W11" s="67" t="s">
        <v>332</v>
      </c>
      <c r="X11" s="67" t="s">
        <v>256</v>
      </c>
      <c r="Y11" s="67" t="s">
        <v>256</v>
      </c>
      <c r="Z11" s="67" t="s">
        <v>270</v>
      </c>
      <c r="AA11" s="67"/>
    </row>
    <row r="12" s="54" customFormat="1" ht="128" customHeight="1" spans="1:27">
      <c r="A12" s="67">
        <v>5</v>
      </c>
      <c r="B12" s="67">
        <v>2022</v>
      </c>
      <c r="C12" s="67" t="s">
        <v>632</v>
      </c>
      <c r="D12" s="67" t="s">
        <v>302</v>
      </c>
      <c r="E12" s="67" t="s">
        <v>789</v>
      </c>
      <c r="F12" s="68" t="s">
        <v>790</v>
      </c>
      <c r="G12" s="67" t="s">
        <v>244</v>
      </c>
      <c r="H12" s="67" t="s">
        <v>311</v>
      </c>
      <c r="I12" s="67" t="s">
        <v>321</v>
      </c>
      <c r="J12" s="67" t="s">
        <v>791</v>
      </c>
      <c r="K12" s="67" t="s">
        <v>981</v>
      </c>
      <c r="L12" s="67" t="s">
        <v>792</v>
      </c>
      <c r="M12" s="75">
        <f t="shared" ref="M12:M22" si="1">N12+O12+P12</f>
        <v>486108.38</v>
      </c>
      <c r="N12" s="75">
        <v>486108.38</v>
      </c>
      <c r="O12" s="75"/>
      <c r="P12" s="67"/>
      <c r="Q12" s="67" t="s">
        <v>254</v>
      </c>
      <c r="R12" s="67" t="s">
        <v>270</v>
      </c>
      <c r="S12" s="67" t="s">
        <v>308</v>
      </c>
      <c r="T12" s="67" t="s">
        <v>979</v>
      </c>
      <c r="U12" s="67"/>
      <c r="V12" s="67" t="s">
        <v>273</v>
      </c>
      <c r="W12" s="67" t="s">
        <v>979</v>
      </c>
      <c r="X12" s="67" t="s">
        <v>256</v>
      </c>
      <c r="Y12" s="67" t="s">
        <v>256</v>
      </c>
      <c r="Z12" s="67" t="s">
        <v>270</v>
      </c>
      <c r="AA12" s="67"/>
    </row>
    <row r="13" s="54" customFormat="1" ht="125" customHeight="1" spans="1:27">
      <c r="A13" s="67">
        <v>6</v>
      </c>
      <c r="B13" s="67">
        <v>2022</v>
      </c>
      <c r="C13" s="67"/>
      <c r="D13" s="67" t="s">
        <v>302</v>
      </c>
      <c r="E13" s="67" t="s">
        <v>789</v>
      </c>
      <c r="F13" s="68" t="s">
        <v>794</v>
      </c>
      <c r="G13" s="67" t="s">
        <v>244</v>
      </c>
      <c r="H13" s="67" t="s">
        <v>250</v>
      </c>
      <c r="I13" s="67" t="s">
        <v>795</v>
      </c>
      <c r="J13" s="67" t="s">
        <v>796</v>
      </c>
      <c r="K13" s="67" t="s">
        <v>981</v>
      </c>
      <c r="L13" s="67" t="s">
        <v>792</v>
      </c>
      <c r="M13" s="75">
        <f t="shared" si="1"/>
        <v>1626000</v>
      </c>
      <c r="N13" s="75">
        <f>1080000+546000</f>
        <v>1626000</v>
      </c>
      <c r="O13" s="75"/>
      <c r="P13" s="67"/>
      <c r="Q13" s="67" t="s">
        <v>254</v>
      </c>
      <c r="R13" s="67" t="s">
        <v>270</v>
      </c>
      <c r="S13" s="67" t="s">
        <v>308</v>
      </c>
      <c r="T13" s="67" t="s">
        <v>979</v>
      </c>
      <c r="U13" s="67"/>
      <c r="V13" s="67" t="s">
        <v>273</v>
      </c>
      <c r="W13" s="67" t="s">
        <v>979</v>
      </c>
      <c r="X13" s="67" t="s">
        <v>256</v>
      </c>
      <c r="Y13" s="67" t="s">
        <v>256</v>
      </c>
      <c r="Z13" s="67" t="s">
        <v>270</v>
      </c>
      <c r="AA13" s="67"/>
    </row>
    <row r="14" s="54" customFormat="1" ht="125" customHeight="1" spans="1:27">
      <c r="A14" s="67">
        <v>7</v>
      </c>
      <c r="B14" s="67">
        <v>2022</v>
      </c>
      <c r="C14" s="67"/>
      <c r="D14" s="67" t="s">
        <v>302</v>
      </c>
      <c r="E14" s="67" t="s">
        <v>789</v>
      </c>
      <c r="F14" s="68" t="s">
        <v>797</v>
      </c>
      <c r="G14" s="67" t="s">
        <v>244</v>
      </c>
      <c r="H14" s="67" t="s">
        <v>250</v>
      </c>
      <c r="I14" s="75" t="s">
        <v>983</v>
      </c>
      <c r="J14" s="67" t="s">
        <v>799</v>
      </c>
      <c r="K14" s="67" t="s">
        <v>981</v>
      </c>
      <c r="L14" s="67" t="s">
        <v>792</v>
      </c>
      <c r="M14" s="75">
        <f t="shared" si="1"/>
        <v>1007891.62</v>
      </c>
      <c r="N14" s="75">
        <f>3120000-N12-N13</f>
        <v>1007891.62</v>
      </c>
      <c r="O14" s="75"/>
      <c r="P14" s="67"/>
      <c r="Q14" s="67" t="s">
        <v>254</v>
      </c>
      <c r="R14" s="67" t="s">
        <v>270</v>
      </c>
      <c r="S14" s="67" t="s">
        <v>308</v>
      </c>
      <c r="T14" s="67" t="s">
        <v>979</v>
      </c>
      <c r="U14" s="67"/>
      <c r="V14" s="67" t="s">
        <v>273</v>
      </c>
      <c r="W14" s="67" t="s">
        <v>979</v>
      </c>
      <c r="X14" s="67" t="s">
        <v>256</v>
      </c>
      <c r="Y14" s="67" t="s">
        <v>256</v>
      </c>
      <c r="Z14" s="67" t="s">
        <v>270</v>
      </c>
      <c r="AA14" s="67"/>
    </row>
    <row r="15" s="54" customFormat="1" ht="57" spans="1:27">
      <c r="A15" s="67">
        <v>8</v>
      </c>
      <c r="B15" s="67">
        <v>2022</v>
      </c>
      <c r="C15" s="67" t="s">
        <v>633</v>
      </c>
      <c r="D15" s="67" t="s">
        <v>302</v>
      </c>
      <c r="E15" s="67" t="s">
        <v>789</v>
      </c>
      <c r="F15" s="68" t="s">
        <v>800</v>
      </c>
      <c r="G15" s="67" t="s">
        <v>244</v>
      </c>
      <c r="H15" s="67" t="s">
        <v>283</v>
      </c>
      <c r="I15" s="67" t="s">
        <v>801</v>
      </c>
      <c r="J15" s="67" t="s">
        <v>802</v>
      </c>
      <c r="K15" s="67" t="s">
        <v>803</v>
      </c>
      <c r="L15" s="67" t="s">
        <v>438</v>
      </c>
      <c r="M15" s="75">
        <f t="shared" si="1"/>
        <v>494400</v>
      </c>
      <c r="N15" s="75">
        <v>494400</v>
      </c>
      <c r="O15" s="75"/>
      <c r="P15" s="67"/>
      <c r="Q15" s="67" t="s">
        <v>254</v>
      </c>
      <c r="R15" s="67" t="s">
        <v>270</v>
      </c>
      <c r="S15" s="67" t="s">
        <v>308</v>
      </c>
      <c r="T15" s="67" t="s">
        <v>979</v>
      </c>
      <c r="U15" s="67"/>
      <c r="V15" s="67" t="s">
        <v>273</v>
      </c>
      <c r="W15" s="67" t="s">
        <v>979</v>
      </c>
      <c r="X15" s="67" t="s">
        <v>256</v>
      </c>
      <c r="Y15" s="67" t="s">
        <v>256</v>
      </c>
      <c r="Z15" s="67" t="s">
        <v>270</v>
      </c>
      <c r="AA15" s="67"/>
    </row>
    <row r="16" s="54" customFormat="1" ht="57" spans="1:27">
      <c r="A16" s="67">
        <v>9</v>
      </c>
      <c r="B16" s="67">
        <v>2022</v>
      </c>
      <c r="C16" s="67"/>
      <c r="D16" s="67" t="s">
        <v>302</v>
      </c>
      <c r="E16" s="67" t="s">
        <v>789</v>
      </c>
      <c r="F16" s="68" t="s">
        <v>804</v>
      </c>
      <c r="G16" s="67" t="s">
        <v>244</v>
      </c>
      <c r="H16" s="67" t="s">
        <v>250</v>
      </c>
      <c r="I16" s="67" t="s">
        <v>984</v>
      </c>
      <c r="J16" s="67" t="s">
        <v>806</v>
      </c>
      <c r="K16" s="67" t="s">
        <v>803</v>
      </c>
      <c r="L16" s="67" t="s">
        <v>438</v>
      </c>
      <c r="M16" s="75">
        <f t="shared" si="1"/>
        <v>811200</v>
      </c>
      <c r="N16" s="75">
        <v>811200</v>
      </c>
      <c r="O16" s="75"/>
      <c r="P16" s="67"/>
      <c r="Q16" s="67" t="s">
        <v>254</v>
      </c>
      <c r="R16" s="67" t="s">
        <v>270</v>
      </c>
      <c r="S16" s="67" t="s">
        <v>308</v>
      </c>
      <c r="T16" s="67" t="s">
        <v>979</v>
      </c>
      <c r="U16" s="67"/>
      <c r="V16" s="67" t="s">
        <v>273</v>
      </c>
      <c r="W16" s="67" t="s">
        <v>979</v>
      </c>
      <c r="X16" s="67" t="s">
        <v>256</v>
      </c>
      <c r="Y16" s="67" t="s">
        <v>256</v>
      </c>
      <c r="Z16" s="67" t="s">
        <v>270</v>
      </c>
      <c r="AA16" s="67"/>
    </row>
    <row r="17" s="54" customFormat="1" ht="57" spans="1:27">
      <c r="A17" s="67">
        <v>10</v>
      </c>
      <c r="B17" s="67">
        <v>2022</v>
      </c>
      <c r="C17" s="67"/>
      <c r="D17" s="67" t="s">
        <v>302</v>
      </c>
      <c r="E17" s="67" t="s">
        <v>789</v>
      </c>
      <c r="F17" s="68" t="s">
        <v>808</v>
      </c>
      <c r="G17" s="67"/>
      <c r="H17" s="67"/>
      <c r="I17" s="67" t="s">
        <v>809</v>
      </c>
      <c r="J17" s="67" t="s">
        <v>810</v>
      </c>
      <c r="K17" s="67" t="s">
        <v>803</v>
      </c>
      <c r="L17" s="67" t="s">
        <v>438</v>
      </c>
      <c r="M17" s="75">
        <f t="shared" si="1"/>
        <v>2155200</v>
      </c>
      <c r="N17" s="75">
        <v>194400</v>
      </c>
      <c r="O17" s="75">
        <f>1880800+80000-O16</f>
        <v>1960800</v>
      </c>
      <c r="P17" s="67"/>
      <c r="Q17" s="67" t="s">
        <v>254</v>
      </c>
      <c r="R17" s="67" t="s">
        <v>270</v>
      </c>
      <c r="S17" s="67" t="s">
        <v>308</v>
      </c>
      <c r="T17" s="67" t="s">
        <v>979</v>
      </c>
      <c r="U17" s="67"/>
      <c r="V17" s="67" t="s">
        <v>273</v>
      </c>
      <c r="W17" s="67" t="s">
        <v>979</v>
      </c>
      <c r="X17" s="67" t="s">
        <v>256</v>
      </c>
      <c r="Y17" s="67" t="s">
        <v>256</v>
      </c>
      <c r="Z17" s="67" t="s">
        <v>270</v>
      </c>
      <c r="AA17" s="67"/>
    </row>
    <row r="18" s="54" customFormat="1" ht="107" customHeight="1" spans="1:27">
      <c r="A18" s="67">
        <v>11</v>
      </c>
      <c r="B18" s="67">
        <v>2022</v>
      </c>
      <c r="C18" s="67" t="s">
        <v>634</v>
      </c>
      <c r="D18" s="67" t="s">
        <v>302</v>
      </c>
      <c r="E18" s="67" t="s">
        <v>789</v>
      </c>
      <c r="F18" s="68" t="s">
        <v>811</v>
      </c>
      <c r="G18" s="67" t="s">
        <v>244</v>
      </c>
      <c r="H18" s="67" t="s">
        <v>283</v>
      </c>
      <c r="I18" s="67" t="s">
        <v>985</v>
      </c>
      <c r="J18" s="67" t="s">
        <v>813</v>
      </c>
      <c r="K18" s="67" t="s">
        <v>981</v>
      </c>
      <c r="L18" s="67" t="s">
        <v>438</v>
      </c>
      <c r="M18" s="75">
        <f t="shared" si="1"/>
        <v>3000000</v>
      </c>
      <c r="N18" s="75">
        <v>3000000</v>
      </c>
      <c r="O18" s="75"/>
      <c r="P18" s="67"/>
      <c r="Q18" s="67" t="s">
        <v>254</v>
      </c>
      <c r="R18" s="67" t="s">
        <v>270</v>
      </c>
      <c r="S18" s="67" t="s">
        <v>281</v>
      </c>
      <c r="T18" s="67" t="s">
        <v>814</v>
      </c>
      <c r="U18" s="67"/>
      <c r="V18" s="67" t="s">
        <v>257</v>
      </c>
      <c r="W18" s="67" t="s">
        <v>814</v>
      </c>
      <c r="X18" s="67" t="s">
        <v>256</v>
      </c>
      <c r="Y18" s="67" t="s">
        <v>256</v>
      </c>
      <c r="Z18" s="67" t="s">
        <v>270</v>
      </c>
      <c r="AA18" s="67"/>
    </row>
    <row r="19" s="54" customFormat="1" ht="107" customHeight="1" spans="1:27">
      <c r="A19" s="67">
        <v>12</v>
      </c>
      <c r="B19" s="67">
        <v>2022</v>
      </c>
      <c r="C19" s="67" t="s">
        <v>635</v>
      </c>
      <c r="D19" s="67" t="s">
        <v>302</v>
      </c>
      <c r="E19" s="67" t="s">
        <v>789</v>
      </c>
      <c r="F19" s="68" t="s">
        <v>815</v>
      </c>
      <c r="G19" s="67" t="s">
        <v>244</v>
      </c>
      <c r="H19" s="67" t="s">
        <v>266</v>
      </c>
      <c r="I19" s="67" t="s">
        <v>816</v>
      </c>
      <c r="J19" s="67" t="s">
        <v>817</v>
      </c>
      <c r="K19" s="67" t="s">
        <v>981</v>
      </c>
      <c r="L19" s="67" t="s">
        <v>428</v>
      </c>
      <c r="M19" s="75">
        <f t="shared" si="1"/>
        <v>5000000</v>
      </c>
      <c r="N19" s="75">
        <v>5000000</v>
      </c>
      <c r="O19" s="75"/>
      <c r="P19" s="67"/>
      <c r="Q19" s="67" t="s">
        <v>254</v>
      </c>
      <c r="R19" s="67" t="s">
        <v>270</v>
      </c>
      <c r="S19" s="67" t="s">
        <v>271</v>
      </c>
      <c r="T19" s="67" t="s">
        <v>818</v>
      </c>
      <c r="U19" s="67"/>
      <c r="V19" s="67" t="s">
        <v>273</v>
      </c>
      <c r="W19" s="67" t="s">
        <v>818</v>
      </c>
      <c r="X19" s="67" t="s">
        <v>256</v>
      </c>
      <c r="Y19" s="67" t="s">
        <v>256</v>
      </c>
      <c r="Z19" s="67" t="s">
        <v>270</v>
      </c>
      <c r="AA19" s="67"/>
    </row>
    <row r="20" s="54" customFormat="1" ht="107" customHeight="1" spans="1:27">
      <c r="A20" s="67">
        <v>13</v>
      </c>
      <c r="B20" s="67">
        <v>2022</v>
      </c>
      <c r="C20" s="67"/>
      <c r="D20" s="67"/>
      <c r="E20" s="67" t="s">
        <v>789</v>
      </c>
      <c r="F20" s="68" t="s">
        <v>819</v>
      </c>
      <c r="G20" s="67" t="s">
        <v>244</v>
      </c>
      <c r="H20" s="67" t="s">
        <v>266</v>
      </c>
      <c r="I20" s="67" t="s">
        <v>986</v>
      </c>
      <c r="J20" s="67" t="s">
        <v>821</v>
      </c>
      <c r="K20" s="67" t="s">
        <v>981</v>
      </c>
      <c r="L20" s="67" t="s">
        <v>428</v>
      </c>
      <c r="M20" s="75">
        <f t="shared" si="1"/>
        <v>10000000</v>
      </c>
      <c r="N20" s="75">
        <v>10000000</v>
      </c>
      <c r="O20" s="75"/>
      <c r="P20" s="67"/>
      <c r="Q20" s="67" t="s">
        <v>254</v>
      </c>
      <c r="R20" s="67" t="s">
        <v>270</v>
      </c>
      <c r="S20" s="67" t="s">
        <v>271</v>
      </c>
      <c r="T20" s="67" t="s">
        <v>822</v>
      </c>
      <c r="U20" s="67"/>
      <c r="V20" s="67" t="s">
        <v>273</v>
      </c>
      <c r="W20" s="67" t="s">
        <v>822</v>
      </c>
      <c r="X20" s="67" t="s">
        <v>256</v>
      </c>
      <c r="Y20" s="67" t="s">
        <v>256</v>
      </c>
      <c r="Z20" s="67" t="s">
        <v>270</v>
      </c>
      <c r="AA20" s="67"/>
    </row>
    <row r="21" s="54" customFormat="1" ht="85.5" spans="1:27">
      <c r="A21" s="67">
        <v>14</v>
      </c>
      <c r="B21" s="67">
        <v>2022</v>
      </c>
      <c r="C21" s="67" t="s">
        <v>636</v>
      </c>
      <c r="D21" s="67" t="s">
        <v>302</v>
      </c>
      <c r="E21" s="67" t="s">
        <v>789</v>
      </c>
      <c r="F21" s="69" t="s">
        <v>823</v>
      </c>
      <c r="G21" s="67" t="s">
        <v>244</v>
      </c>
      <c r="H21" s="67" t="s">
        <v>266</v>
      </c>
      <c r="I21" s="67" t="s">
        <v>824</v>
      </c>
      <c r="J21" s="67" t="s">
        <v>825</v>
      </c>
      <c r="K21" s="67" t="s">
        <v>981</v>
      </c>
      <c r="L21" s="67" t="s">
        <v>826</v>
      </c>
      <c r="M21" s="75">
        <f t="shared" si="1"/>
        <v>2950000</v>
      </c>
      <c r="N21" s="75">
        <v>2950000</v>
      </c>
      <c r="O21" s="75"/>
      <c r="P21" s="67"/>
      <c r="Q21" s="67" t="s">
        <v>254</v>
      </c>
      <c r="R21" s="67" t="s">
        <v>270</v>
      </c>
      <c r="S21" s="67" t="s">
        <v>271</v>
      </c>
      <c r="T21" s="67" t="s">
        <v>827</v>
      </c>
      <c r="U21" s="67"/>
      <c r="V21" s="67" t="s">
        <v>273</v>
      </c>
      <c r="W21" s="67" t="s">
        <v>827</v>
      </c>
      <c r="X21" s="67" t="s">
        <v>256</v>
      </c>
      <c r="Y21" s="67" t="s">
        <v>256</v>
      </c>
      <c r="Z21" s="67" t="s">
        <v>270</v>
      </c>
      <c r="AA21" s="67"/>
    </row>
    <row r="22" s="54" customFormat="1" ht="85.5" spans="1:27">
      <c r="A22" s="67">
        <v>15</v>
      </c>
      <c r="B22" s="67">
        <v>2022</v>
      </c>
      <c r="C22" s="67" t="s">
        <v>638</v>
      </c>
      <c r="D22" s="67" t="s">
        <v>302</v>
      </c>
      <c r="E22" s="67" t="s">
        <v>789</v>
      </c>
      <c r="F22" s="69" t="s">
        <v>828</v>
      </c>
      <c r="G22" s="67" t="s">
        <v>244</v>
      </c>
      <c r="H22" s="67" t="s">
        <v>266</v>
      </c>
      <c r="I22" s="67" t="s">
        <v>829</v>
      </c>
      <c r="J22" s="67" t="s">
        <v>830</v>
      </c>
      <c r="K22" s="67" t="s">
        <v>981</v>
      </c>
      <c r="L22" s="67" t="s">
        <v>317</v>
      </c>
      <c r="M22" s="75">
        <f t="shared" si="1"/>
        <v>2730000</v>
      </c>
      <c r="N22" s="75">
        <v>2730000</v>
      </c>
      <c r="O22" s="75"/>
      <c r="P22" s="67"/>
      <c r="Q22" s="67" t="s">
        <v>254</v>
      </c>
      <c r="R22" s="67" t="s">
        <v>270</v>
      </c>
      <c r="S22" s="67" t="s">
        <v>271</v>
      </c>
      <c r="T22" s="67" t="s">
        <v>831</v>
      </c>
      <c r="U22" s="67"/>
      <c r="V22" s="67" t="s">
        <v>273</v>
      </c>
      <c r="W22" s="67" t="s">
        <v>831</v>
      </c>
      <c r="X22" s="67" t="s">
        <v>256</v>
      </c>
      <c r="Y22" s="67" t="s">
        <v>256</v>
      </c>
      <c r="Z22" s="67" t="s">
        <v>270</v>
      </c>
      <c r="AA22" s="67"/>
    </row>
    <row r="23" s="54" customFormat="1" ht="64" customHeight="1" spans="1:27">
      <c r="A23" s="67">
        <v>16</v>
      </c>
      <c r="B23" s="67">
        <v>2021</v>
      </c>
      <c r="C23" s="67" t="s">
        <v>165</v>
      </c>
      <c r="D23" s="67" t="s">
        <v>302</v>
      </c>
      <c r="E23" s="67" t="s">
        <v>417</v>
      </c>
      <c r="F23" s="68" t="s">
        <v>418</v>
      </c>
      <c r="G23" s="67" t="s">
        <v>243</v>
      </c>
      <c r="H23" s="67" t="s">
        <v>260</v>
      </c>
      <c r="I23" s="67" t="s">
        <v>419</v>
      </c>
      <c r="J23" s="67" t="s">
        <v>987</v>
      </c>
      <c r="K23" s="67" t="s">
        <v>988</v>
      </c>
      <c r="L23" s="67" t="s">
        <v>421</v>
      </c>
      <c r="M23" s="74">
        <f t="shared" ref="M23:M29" si="2">N23+O23</f>
        <v>2471133.67</v>
      </c>
      <c r="N23" s="75">
        <v>2000000</v>
      </c>
      <c r="O23" s="75">
        <v>471133.67</v>
      </c>
      <c r="P23" s="67"/>
      <c r="Q23" s="67" t="s">
        <v>254</v>
      </c>
      <c r="R23" s="67" t="s">
        <v>256</v>
      </c>
      <c r="S23" s="67" t="s">
        <v>256</v>
      </c>
      <c r="T23" s="67" t="s">
        <v>256</v>
      </c>
      <c r="U23" s="67" t="s">
        <v>256</v>
      </c>
      <c r="V23" s="67" t="s">
        <v>257</v>
      </c>
      <c r="W23" s="67" t="s">
        <v>988</v>
      </c>
      <c r="X23" s="67" t="s">
        <v>256</v>
      </c>
      <c r="Y23" s="67" t="s">
        <v>256</v>
      </c>
      <c r="Z23" s="67" t="s">
        <v>270</v>
      </c>
      <c r="AA23" s="67"/>
    </row>
    <row r="24" s="54" customFormat="1" ht="64" customHeight="1" spans="1:27">
      <c r="A24" s="67">
        <v>17</v>
      </c>
      <c r="B24" s="67">
        <v>2021</v>
      </c>
      <c r="C24" s="67" t="s">
        <v>167</v>
      </c>
      <c r="D24" s="67" t="s">
        <v>302</v>
      </c>
      <c r="E24" s="67" t="s">
        <v>422</v>
      </c>
      <c r="F24" s="68" t="s">
        <v>423</v>
      </c>
      <c r="G24" s="67" t="s">
        <v>243</v>
      </c>
      <c r="H24" s="67" t="s">
        <v>424</v>
      </c>
      <c r="I24" s="67" t="s">
        <v>425</v>
      </c>
      <c r="J24" s="67" t="s">
        <v>426</v>
      </c>
      <c r="K24" s="67" t="s">
        <v>422</v>
      </c>
      <c r="L24" s="67" t="s">
        <v>428</v>
      </c>
      <c r="M24" s="74">
        <f t="shared" si="2"/>
        <v>913508.94</v>
      </c>
      <c r="N24" s="75">
        <v>700000</v>
      </c>
      <c r="O24" s="75">
        <v>213508.94</v>
      </c>
      <c r="P24" s="67"/>
      <c r="Q24" s="67" t="s">
        <v>254</v>
      </c>
      <c r="R24" s="67" t="s">
        <v>256</v>
      </c>
      <c r="S24" s="67" t="s">
        <v>256</v>
      </c>
      <c r="T24" s="67" t="s">
        <v>256</v>
      </c>
      <c r="U24" s="67" t="s">
        <v>256</v>
      </c>
      <c r="V24" s="67" t="s">
        <v>257</v>
      </c>
      <c r="W24" s="67" t="s">
        <v>422</v>
      </c>
      <c r="X24" s="67" t="s">
        <v>256</v>
      </c>
      <c r="Y24" s="67" t="s">
        <v>256</v>
      </c>
      <c r="Z24" s="67" t="s">
        <v>258</v>
      </c>
      <c r="AA24" s="67"/>
    </row>
    <row r="25" s="54" customFormat="1" ht="64" customHeight="1" spans="1:27">
      <c r="A25" s="67">
        <v>18</v>
      </c>
      <c r="B25" s="67">
        <v>2021</v>
      </c>
      <c r="C25" s="67" t="s">
        <v>168</v>
      </c>
      <c r="D25" s="67" t="s">
        <v>302</v>
      </c>
      <c r="E25" s="67" t="s">
        <v>422</v>
      </c>
      <c r="F25" s="68" t="s">
        <v>429</v>
      </c>
      <c r="G25" s="67" t="s">
        <v>243</v>
      </c>
      <c r="H25" s="67" t="s">
        <v>424</v>
      </c>
      <c r="I25" s="67" t="s">
        <v>430</v>
      </c>
      <c r="J25" s="67" t="s">
        <v>431</v>
      </c>
      <c r="K25" s="67" t="s">
        <v>422</v>
      </c>
      <c r="L25" s="67" t="s">
        <v>433</v>
      </c>
      <c r="M25" s="74">
        <f t="shared" si="2"/>
        <v>1560731.17</v>
      </c>
      <c r="N25" s="75">
        <v>1500000</v>
      </c>
      <c r="O25" s="75">
        <v>60731.17</v>
      </c>
      <c r="P25" s="67"/>
      <c r="Q25" s="67" t="s">
        <v>254</v>
      </c>
      <c r="R25" s="67" t="s">
        <v>256</v>
      </c>
      <c r="S25" s="67" t="s">
        <v>256</v>
      </c>
      <c r="T25" s="67" t="s">
        <v>256</v>
      </c>
      <c r="U25" s="67" t="s">
        <v>256</v>
      </c>
      <c r="V25" s="67" t="s">
        <v>257</v>
      </c>
      <c r="W25" s="67" t="s">
        <v>422</v>
      </c>
      <c r="X25" s="67" t="s">
        <v>256</v>
      </c>
      <c r="Y25" s="67" t="s">
        <v>256</v>
      </c>
      <c r="Z25" s="67" t="s">
        <v>258</v>
      </c>
      <c r="AA25" s="67"/>
    </row>
    <row r="26" s="54" customFormat="1" ht="88" customHeight="1" spans="1:27">
      <c r="A26" s="67">
        <v>19</v>
      </c>
      <c r="B26" s="67">
        <v>2021</v>
      </c>
      <c r="C26" s="67" t="s">
        <v>169</v>
      </c>
      <c r="D26" s="67" t="s">
        <v>302</v>
      </c>
      <c r="E26" s="67" t="s">
        <v>422</v>
      </c>
      <c r="F26" s="68" t="s">
        <v>434</v>
      </c>
      <c r="G26" s="67" t="s">
        <v>243</v>
      </c>
      <c r="H26" s="67" t="s">
        <v>424</v>
      </c>
      <c r="I26" s="67" t="s">
        <v>435</v>
      </c>
      <c r="J26" s="67" t="s">
        <v>436</v>
      </c>
      <c r="K26" s="67" t="s">
        <v>422</v>
      </c>
      <c r="L26" s="67" t="s">
        <v>438</v>
      </c>
      <c r="M26" s="74">
        <f t="shared" si="2"/>
        <v>700000</v>
      </c>
      <c r="N26" s="75">
        <v>700000</v>
      </c>
      <c r="O26" s="67"/>
      <c r="P26" s="67"/>
      <c r="Q26" s="67" t="s">
        <v>254</v>
      </c>
      <c r="R26" s="67" t="s">
        <v>256</v>
      </c>
      <c r="S26" s="67" t="s">
        <v>256</v>
      </c>
      <c r="T26" s="67" t="s">
        <v>256</v>
      </c>
      <c r="U26" s="67" t="s">
        <v>256</v>
      </c>
      <c r="V26" s="67" t="s">
        <v>257</v>
      </c>
      <c r="W26" s="67" t="s">
        <v>422</v>
      </c>
      <c r="X26" s="67" t="s">
        <v>256</v>
      </c>
      <c r="Y26" s="67" t="s">
        <v>256</v>
      </c>
      <c r="Z26" s="67" t="s">
        <v>258</v>
      </c>
      <c r="AA26" s="67"/>
    </row>
    <row r="27" s="54" customFormat="1" ht="150" customHeight="1" spans="1:27">
      <c r="A27" s="67">
        <v>20</v>
      </c>
      <c r="B27" s="67">
        <v>2021</v>
      </c>
      <c r="C27" s="67" t="s">
        <v>170</v>
      </c>
      <c r="D27" s="67" t="s">
        <v>302</v>
      </c>
      <c r="E27" s="67" t="s">
        <v>417</v>
      </c>
      <c r="F27" s="68" t="s">
        <v>989</v>
      </c>
      <c r="G27" s="67" t="s">
        <v>243</v>
      </c>
      <c r="H27" s="67" t="s">
        <v>260</v>
      </c>
      <c r="I27" s="67" t="s">
        <v>441</v>
      </c>
      <c r="J27" s="67" t="s">
        <v>990</v>
      </c>
      <c r="K27" s="67" t="s">
        <v>417</v>
      </c>
      <c r="L27" s="67" t="s">
        <v>444</v>
      </c>
      <c r="M27" s="74">
        <f t="shared" si="2"/>
        <v>1600000</v>
      </c>
      <c r="N27" s="75">
        <v>1600000</v>
      </c>
      <c r="O27" s="67"/>
      <c r="P27" s="67"/>
      <c r="Q27" s="67" t="s">
        <v>254</v>
      </c>
      <c r="R27" s="67" t="s">
        <v>256</v>
      </c>
      <c r="S27" s="67" t="s">
        <v>256</v>
      </c>
      <c r="T27" s="67" t="s">
        <v>256</v>
      </c>
      <c r="U27" s="67" t="s">
        <v>256</v>
      </c>
      <c r="V27" s="67" t="s">
        <v>257</v>
      </c>
      <c r="W27" s="67" t="s">
        <v>417</v>
      </c>
      <c r="X27" s="67" t="s">
        <v>256</v>
      </c>
      <c r="Y27" s="67" t="s">
        <v>256</v>
      </c>
      <c r="Z27" s="67" t="s">
        <v>258</v>
      </c>
      <c r="AA27" s="67"/>
    </row>
    <row r="28" s="54" customFormat="1" ht="150" customHeight="1" spans="1:27">
      <c r="A28" s="67">
        <v>21</v>
      </c>
      <c r="B28" s="67">
        <v>2021</v>
      </c>
      <c r="C28" s="67" t="s">
        <v>171</v>
      </c>
      <c r="D28" s="67" t="s">
        <v>302</v>
      </c>
      <c r="E28" s="67" t="s">
        <v>417</v>
      </c>
      <c r="F28" s="68" t="s">
        <v>445</v>
      </c>
      <c r="G28" s="67" t="s">
        <v>243</v>
      </c>
      <c r="H28" s="67" t="s">
        <v>260</v>
      </c>
      <c r="I28" s="67" t="s">
        <v>446</v>
      </c>
      <c r="J28" s="67" t="s">
        <v>447</v>
      </c>
      <c r="K28" s="67" t="s">
        <v>427</v>
      </c>
      <c r="L28" s="67" t="s">
        <v>428</v>
      </c>
      <c r="M28" s="74">
        <f t="shared" si="2"/>
        <v>1500000</v>
      </c>
      <c r="N28" s="75">
        <v>1500000</v>
      </c>
      <c r="O28" s="67"/>
      <c r="P28" s="67"/>
      <c r="Q28" s="67" t="s">
        <v>254</v>
      </c>
      <c r="R28" s="67" t="s">
        <v>256</v>
      </c>
      <c r="S28" s="67" t="s">
        <v>256</v>
      </c>
      <c r="T28" s="67" t="s">
        <v>256</v>
      </c>
      <c r="U28" s="67" t="s">
        <v>256</v>
      </c>
      <c r="V28" s="67" t="s">
        <v>257</v>
      </c>
      <c r="W28" s="67" t="s">
        <v>427</v>
      </c>
      <c r="X28" s="67" t="s">
        <v>256</v>
      </c>
      <c r="Y28" s="67" t="s">
        <v>256</v>
      </c>
      <c r="Z28" s="67" t="s">
        <v>270</v>
      </c>
      <c r="AA28" s="67"/>
    </row>
    <row r="29" s="54" customFormat="1" ht="150" customHeight="1" spans="1:27">
      <c r="A29" s="67">
        <v>22</v>
      </c>
      <c r="B29" s="67">
        <v>2021</v>
      </c>
      <c r="C29" s="67" t="s">
        <v>172</v>
      </c>
      <c r="D29" s="67" t="s">
        <v>302</v>
      </c>
      <c r="E29" s="67" t="s">
        <v>417</v>
      </c>
      <c r="F29" s="68" t="s">
        <v>448</v>
      </c>
      <c r="G29" s="67" t="s">
        <v>243</v>
      </c>
      <c r="H29" s="67" t="s">
        <v>260</v>
      </c>
      <c r="I29" s="67" t="s">
        <v>449</v>
      </c>
      <c r="J29" s="67" t="s">
        <v>450</v>
      </c>
      <c r="K29" s="67" t="s">
        <v>316</v>
      </c>
      <c r="L29" s="67" t="s">
        <v>317</v>
      </c>
      <c r="M29" s="74">
        <f t="shared" si="2"/>
        <v>614824.98</v>
      </c>
      <c r="N29" s="75">
        <v>500000</v>
      </c>
      <c r="O29" s="75">
        <v>114824.98</v>
      </c>
      <c r="P29" s="67"/>
      <c r="Q29" s="67" t="s">
        <v>254</v>
      </c>
      <c r="R29" s="67" t="s">
        <v>256</v>
      </c>
      <c r="S29" s="67" t="s">
        <v>256</v>
      </c>
      <c r="T29" s="67" t="s">
        <v>256</v>
      </c>
      <c r="U29" s="67" t="s">
        <v>256</v>
      </c>
      <c r="V29" s="67" t="s">
        <v>257</v>
      </c>
      <c r="W29" s="67" t="s">
        <v>316</v>
      </c>
      <c r="X29" s="67" t="s">
        <v>256</v>
      </c>
      <c r="Y29" s="67" t="s">
        <v>256</v>
      </c>
      <c r="Z29" s="67" t="s">
        <v>270</v>
      </c>
      <c r="AA29" s="67"/>
    </row>
    <row r="30" s="54" customFormat="1" ht="77" customHeight="1" spans="1:27">
      <c r="A30" s="67">
        <v>23</v>
      </c>
      <c r="B30" s="67">
        <v>2022</v>
      </c>
      <c r="C30" s="67" t="s">
        <v>662</v>
      </c>
      <c r="D30" s="67" t="s">
        <v>302</v>
      </c>
      <c r="E30" s="67" t="s">
        <v>789</v>
      </c>
      <c r="F30" s="68" t="s">
        <v>908</v>
      </c>
      <c r="G30" s="67" t="s">
        <v>243</v>
      </c>
      <c r="H30" s="67" t="s">
        <v>260</v>
      </c>
      <c r="I30" s="67" t="s">
        <v>909</v>
      </c>
      <c r="J30" s="67" t="s">
        <v>910</v>
      </c>
      <c r="K30" s="67" t="s">
        <v>789</v>
      </c>
      <c r="L30" s="67" t="s">
        <v>307</v>
      </c>
      <c r="M30" s="74">
        <f t="shared" ref="M30:M44" si="3">N30+O30+P30</f>
        <v>1356951.95</v>
      </c>
      <c r="N30" s="74">
        <v>1250000</v>
      </c>
      <c r="O30" s="75">
        <v>106951.95</v>
      </c>
      <c r="P30" s="67"/>
      <c r="Q30" s="67" t="s">
        <v>254</v>
      </c>
      <c r="R30" s="67" t="s">
        <v>256</v>
      </c>
      <c r="S30" s="67" t="s">
        <v>256</v>
      </c>
      <c r="T30" s="67" t="s">
        <v>256</v>
      </c>
      <c r="U30" s="67" t="s">
        <v>256</v>
      </c>
      <c r="V30" s="67" t="s">
        <v>257</v>
      </c>
      <c r="W30" s="67" t="s">
        <v>789</v>
      </c>
      <c r="X30" s="67" t="s">
        <v>256</v>
      </c>
      <c r="Y30" s="67" t="s">
        <v>256</v>
      </c>
      <c r="Z30" s="67" t="s">
        <v>258</v>
      </c>
      <c r="AA30" s="67"/>
    </row>
    <row r="31" s="54" customFormat="1" ht="77" customHeight="1" spans="1:27">
      <c r="A31" s="67">
        <v>24</v>
      </c>
      <c r="B31" s="67">
        <v>2022</v>
      </c>
      <c r="C31" s="67" t="s">
        <v>663</v>
      </c>
      <c r="D31" s="67" t="s">
        <v>302</v>
      </c>
      <c r="E31" s="67" t="s">
        <v>789</v>
      </c>
      <c r="F31" s="68" t="s">
        <v>912</v>
      </c>
      <c r="G31" s="67" t="s">
        <v>243</v>
      </c>
      <c r="H31" s="67" t="s">
        <v>250</v>
      </c>
      <c r="I31" s="67" t="s">
        <v>913</v>
      </c>
      <c r="J31" s="67" t="s">
        <v>914</v>
      </c>
      <c r="K31" s="67" t="s">
        <v>789</v>
      </c>
      <c r="L31" s="67" t="s">
        <v>307</v>
      </c>
      <c r="M31" s="74">
        <f t="shared" si="3"/>
        <v>974787.09</v>
      </c>
      <c r="N31" s="74">
        <v>900000</v>
      </c>
      <c r="O31" s="75">
        <v>74787.09</v>
      </c>
      <c r="P31" s="67"/>
      <c r="Q31" s="67" t="s">
        <v>254</v>
      </c>
      <c r="R31" s="67" t="s">
        <v>256</v>
      </c>
      <c r="S31" s="67" t="s">
        <v>256</v>
      </c>
      <c r="T31" s="67" t="s">
        <v>256</v>
      </c>
      <c r="U31" s="67" t="s">
        <v>256</v>
      </c>
      <c r="V31" s="67" t="s">
        <v>257</v>
      </c>
      <c r="W31" s="67" t="s">
        <v>256</v>
      </c>
      <c r="X31" s="67" t="s">
        <v>256</v>
      </c>
      <c r="Y31" s="67" t="s">
        <v>256</v>
      </c>
      <c r="Z31" s="67" t="s">
        <v>258</v>
      </c>
      <c r="AA31" s="67"/>
    </row>
    <row r="32" s="54" customFormat="1" ht="68" customHeight="1" spans="1:27">
      <c r="A32" s="67">
        <v>25</v>
      </c>
      <c r="B32" s="67">
        <v>2022</v>
      </c>
      <c r="C32" s="67" t="s">
        <v>664</v>
      </c>
      <c r="D32" s="67" t="s">
        <v>302</v>
      </c>
      <c r="E32" s="67" t="s">
        <v>789</v>
      </c>
      <c r="F32" s="68" t="s">
        <v>915</v>
      </c>
      <c r="G32" s="67" t="s">
        <v>243</v>
      </c>
      <c r="H32" s="67" t="s">
        <v>250</v>
      </c>
      <c r="I32" s="67" t="s">
        <v>916</v>
      </c>
      <c r="J32" s="67" t="s">
        <v>917</v>
      </c>
      <c r="K32" s="67" t="s">
        <v>316</v>
      </c>
      <c r="L32" s="67" t="s">
        <v>918</v>
      </c>
      <c r="M32" s="74">
        <f t="shared" si="3"/>
        <v>312238.22</v>
      </c>
      <c r="N32" s="74">
        <v>300000</v>
      </c>
      <c r="O32" s="75">
        <v>12238.22</v>
      </c>
      <c r="P32" s="67"/>
      <c r="Q32" s="67" t="s">
        <v>254</v>
      </c>
      <c r="R32" s="67" t="s">
        <v>256</v>
      </c>
      <c r="S32" s="67" t="s">
        <v>256</v>
      </c>
      <c r="T32" s="67" t="s">
        <v>256</v>
      </c>
      <c r="U32" s="67" t="s">
        <v>256</v>
      </c>
      <c r="V32" s="67" t="s">
        <v>273</v>
      </c>
      <c r="W32" s="67" t="s">
        <v>831</v>
      </c>
      <c r="X32" s="67" t="s">
        <v>256</v>
      </c>
      <c r="Y32" s="67" t="s">
        <v>256</v>
      </c>
      <c r="Z32" s="67" t="s">
        <v>255</v>
      </c>
      <c r="AA32" s="67"/>
    </row>
    <row r="33" s="54" customFormat="1" ht="68" customHeight="1" spans="1:27">
      <c r="A33" s="67">
        <v>26</v>
      </c>
      <c r="B33" s="67">
        <v>2022</v>
      </c>
      <c r="C33" s="67" t="s">
        <v>665</v>
      </c>
      <c r="D33" s="67" t="s">
        <v>302</v>
      </c>
      <c r="E33" s="67" t="s">
        <v>789</v>
      </c>
      <c r="F33" s="68" t="s">
        <v>919</v>
      </c>
      <c r="G33" s="67" t="s">
        <v>243</v>
      </c>
      <c r="H33" s="67" t="s">
        <v>282</v>
      </c>
      <c r="I33" s="67" t="s">
        <v>920</v>
      </c>
      <c r="J33" s="67" t="s">
        <v>921</v>
      </c>
      <c r="K33" s="67" t="s">
        <v>437</v>
      </c>
      <c r="L33" s="67" t="s">
        <v>438</v>
      </c>
      <c r="M33" s="74">
        <f t="shared" si="3"/>
        <v>489600</v>
      </c>
      <c r="N33" s="74">
        <v>489600</v>
      </c>
      <c r="O33" s="75"/>
      <c r="P33" s="67"/>
      <c r="Q33" s="67" t="s">
        <v>254</v>
      </c>
      <c r="R33" s="67" t="s">
        <v>256</v>
      </c>
      <c r="S33" s="67" t="s">
        <v>256</v>
      </c>
      <c r="T33" s="67" t="s">
        <v>256</v>
      </c>
      <c r="U33" s="67" t="s">
        <v>256</v>
      </c>
      <c r="V33" s="67" t="s">
        <v>257</v>
      </c>
      <c r="W33" s="67" t="s">
        <v>437</v>
      </c>
      <c r="X33" s="67" t="s">
        <v>256</v>
      </c>
      <c r="Y33" s="67" t="s">
        <v>256</v>
      </c>
      <c r="Z33" s="67" t="s">
        <v>255</v>
      </c>
      <c r="AA33" s="67"/>
    </row>
    <row r="34" s="54" customFormat="1" ht="69" customHeight="1" spans="1:27">
      <c r="A34" s="67">
        <v>27</v>
      </c>
      <c r="B34" s="67">
        <v>2022</v>
      </c>
      <c r="C34" s="67" t="s">
        <v>666</v>
      </c>
      <c r="D34" s="67" t="s">
        <v>302</v>
      </c>
      <c r="E34" s="67" t="s">
        <v>789</v>
      </c>
      <c r="F34" s="68" t="s">
        <v>922</v>
      </c>
      <c r="G34" s="67" t="s">
        <v>243</v>
      </c>
      <c r="H34" s="67" t="s">
        <v>282</v>
      </c>
      <c r="I34" s="67" t="s">
        <v>923</v>
      </c>
      <c r="J34" s="67" t="s">
        <v>924</v>
      </c>
      <c r="K34" s="67" t="s">
        <v>437</v>
      </c>
      <c r="L34" s="67" t="s">
        <v>438</v>
      </c>
      <c r="M34" s="74">
        <f t="shared" si="3"/>
        <v>1303256.05</v>
      </c>
      <c r="N34" s="74">
        <v>1300000</v>
      </c>
      <c r="O34" s="75">
        <v>3256.05</v>
      </c>
      <c r="P34" s="67"/>
      <c r="Q34" s="67" t="s">
        <v>254</v>
      </c>
      <c r="R34" s="67" t="s">
        <v>256</v>
      </c>
      <c r="S34" s="67" t="s">
        <v>256</v>
      </c>
      <c r="T34" s="67" t="s">
        <v>256</v>
      </c>
      <c r="U34" s="67" t="s">
        <v>256</v>
      </c>
      <c r="V34" s="67" t="s">
        <v>257</v>
      </c>
      <c r="W34" s="67" t="s">
        <v>437</v>
      </c>
      <c r="X34" s="67" t="s">
        <v>256</v>
      </c>
      <c r="Y34" s="67" t="s">
        <v>256</v>
      </c>
      <c r="Z34" s="67" t="s">
        <v>255</v>
      </c>
      <c r="AA34" s="67"/>
    </row>
    <row r="35" s="54" customFormat="1" ht="73" customHeight="1" spans="1:27">
      <c r="A35" s="67">
        <v>28</v>
      </c>
      <c r="B35" s="67">
        <v>2022</v>
      </c>
      <c r="C35" s="67" t="s">
        <v>667</v>
      </c>
      <c r="D35" s="67" t="s">
        <v>302</v>
      </c>
      <c r="E35" s="67" t="s">
        <v>789</v>
      </c>
      <c r="F35" s="68" t="s">
        <v>925</v>
      </c>
      <c r="G35" s="67" t="s">
        <v>243</v>
      </c>
      <c r="H35" s="67" t="s">
        <v>282</v>
      </c>
      <c r="I35" s="67" t="s">
        <v>926</v>
      </c>
      <c r="J35" s="67" t="s">
        <v>927</v>
      </c>
      <c r="K35" s="67" t="s">
        <v>928</v>
      </c>
      <c r="L35" s="67" t="s">
        <v>929</v>
      </c>
      <c r="M35" s="74">
        <f t="shared" si="3"/>
        <v>200000</v>
      </c>
      <c r="N35" s="74">
        <v>200000</v>
      </c>
      <c r="O35" s="75"/>
      <c r="P35" s="67"/>
      <c r="Q35" s="67" t="s">
        <v>254</v>
      </c>
      <c r="R35" s="67" t="s">
        <v>256</v>
      </c>
      <c r="S35" s="67" t="s">
        <v>256</v>
      </c>
      <c r="T35" s="67" t="s">
        <v>256</v>
      </c>
      <c r="U35" s="67" t="s">
        <v>256</v>
      </c>
      <c r="V35" s="67" t="s">
        <v>257</v>
      </c>
      <c r="W35" s="67" t="s">
        <v>928</v>
      </c>
      <c r="X35" s="67" t="s">
        <v>256</v>
      </c>
      <c r="Y35" s="67" t="s">
        <v>256</v>
      </c>
      <c r="Z35" s="67" t="s">
        <v>255</v>
      </c>
      <c r="AA35" s="67"/>
    </row>
    <row r="36" s="54" customFormat="1" ht="73" customHeight="1" spans="1:27">
      <c r="A36" s="67">
        <v>29</v>
      </c>
      <c r="B36" s="67">
        <v>2022</v>
      </c>
      <c r="C36" s="67" t="s">
        <v>668</v>
      </c>
      <c r="D36" s="67" t="s">
        <v>302</v>
      </c>
      <c r="E36" s="67" t="s">
        <v>789</v>
      </c>
      <c r="F36" s="68" t="s">
        <v>930</v>
      </c>
      <c r="G36" s="67" t="s">
        <v>243</v>
      </c>
      <c r="H36" s="67" t="s">
        <v>282</v>
      </c>
      <c r="I36" s="67" t="s">
        <v>931</v>
      </c>
      <c r="J36" s="67" t="s">
        <v>932</v>
      </c>
      <c r="K36" s="67" t="s">
        <v>933</v>
      </c>
      <c r="L36" s="67" t="s">
        <v>934</v>
      </c>
      <c r="M36" s="74">
        <f t="shared" si="3"/>
        <v>357110</v>
      </c>
      <c r="N36" s="74">
        <v>260000</v>
      </c>
      <c r="O36" s="75">
        <v>97110</v>
      </c>
      <c r="P36" s="67"/>
      <c r="Q36" s="67" t="s">
        <v>254</v>
      </c>
      <c r="R36" s="67" t="s">
        <v>256</v>
      </c>
      <c r="S36" s="67" t="s">
        <v>256</v>
      </c>
      <c r="T36" s="67" t="s">
        <v>256</v>
      </c>
      <c r="U36" s="67" t="s">
        <v>256</v>
      </c>
      <c r="V36" s="67" t="s">
        <v>257</v>
      </c>
      <c r="W36" s="67" t="s">
        <v>933</v>
      </c>
      <c r="X36" s="67" t="s">
        <v>256</v>
      </c>
      <c r="Y36" s="67" t="s">
        <v>256</v>
      </c>
      <c r="Z36" s="67" t="s">
        <v>255</v>
      </c>
      <c r="AA36" s="67"/>
    </row>
    <row r="37" s="54" customFormat="1" ht="73" customHeight="1" spans="1:27">
      <c r="A37" s="67">
        <v>30</v>
      </c>
      <c r="B37" s="67">
        <v>2022</v>
      </c>
      <c r="C37" s="67" t="s">
        <v>669</v>
      </c>
      <c r="D37" s="67" t="s">
        <v>302</v>
      </c>
      <c r="E37" s="67" t="s">
        <v>789</v>
      </c>
      <c r="F37" s="68" t="s">
        <v>935</v>
      </c>
      <c r="G37" s="67" t="s">
        <v>243</v>
      </c>
      <c r="H37" s="67" t="s">
        <v>260</v>
      </c>
      <c r="I37" s="67" t="s">
        <v>936</v>
      </c>
      <c r="J37" s="67" t="s">
        <v>937</v>
      </c>
      <c r="K37" s="67" t="s">
        <v>938</v>
      </c>
      <c r="L37" s="67" t="s">
        <v>939</v>
      </c>
      <c r="M37" s="74">
        <f t="shared" si="3"/>
        <v>590400</v>
      </c>
      <c r="N37" s="74">
        <v>590400</v>
      </c>
      <c r="O37" s="75"/>
      <c r="P37" s="67"/>
      <c r="Q37" s="67" t="s">
        <v>254</v>
      </c>
      <c r="R37" s="67" t="s">
        <v>256</v>
      </c>
      <c r="S37" s="67" t="s">
        <v>256</v>
      </c>
      <c r="T37" s="67" t="s">
        <v>256</v>
      </c>
      <c r="U37" s="67" t="s">
        <v>256</v>
      </c>
      <c r="V37" s="67" t="s">
        <v>257</v>
      </c>
      <c r="W37" s="67" t="s">
        <v>938</v>
      </c>
      <c r="X37" s="67" t="s">
        <v>256</v>
      </c>
      <c r="Y37" s="67" t="s">
        <v>256</v>
      </c>
      <c r="Z37" s="67" t="s">
        <v>255</v>
      </c>
      <c r="AA37" s="67"/>
    </row>
    <row r="38" s="54" customFormat="1" ht="220" customHeight="1" spans="1:27">
      <c r="A38" s="67">
        <v>31</v>
      </c>
      <c r="B38" s="67">
        <v>2022</v>
      </c>
      <c r="C38" s="67" t="s">
        <v>670</v>
      </c>
      <c r="D38" s="67" t="s">
        <v>302</v>
      </c>
      <c r="E38" s="67" t="s">
        <v>789</v>
      </c>
      <c r="F38" s="68" t="s">
        <v>940</v>
      </c>
      <c r="G38" s="67" t="s">
        <v>243</v>
      </c>
      <c r="H38" s="67" t="s">
        <v>282</v>
      </c>
      <c r="I38" s="67" t="s">
        <v>941</v>
      </c>
      <c r="J38" s="67" t="s">
        <v>942</v>
      </c>
      <c r="K38" s="67" t="s">
        <v>943</v>
      </c>
      <c r="L38" s="67" t="s">
        <v>944</v>
      </c>
      <c r="M38" s="74">
        <f t="shared" si="3"/>
        <v>737837.49</v>
      </c>
      <c r="N38" s="74">
        <v>737837.49</v>
      </c>
      <c r="O38" s="75"/>
      <c r="P38" s="67"/>
      <c r="Q38" s="67" t="s">
        <v>254</v>
      </c>
      <c r="R38" s="67" t="s">
        <v>256</v>
      </c>
      <c r="S38" s="67" t="s">
        <v>256</v>
      </c>
      <c r="T38" s="67" t="s">
        <v>256</v>
      </c>
      <c r="U38" s="67" t="s">
        <v>256</v>
      </c>
      <c r="V38" s="67" t="s">
        <v>257</v>
      </c>
      <c r="W38" s="67" t="s">
        <v>943</v>
      </c>
      <c r="X38" s="67" t="s">
        <v>256</v>
      </c>
      <c r="Y38" s="67" t="s">
        <v>256</v>
      </c>
      <c r="Z38" s="67" t="s">
        <v>255</v>
      </c>
      <c r="AA38" s="67"/>
    </row>
    <row r="39" s="54" customFormat="1" ht="99" customHeight="1" spans="1:27">
      <c r="A39" s="67">
        <v>32</v>
      </c>
      <c r="B39" s="67">
        <v>2022</v>
      </c>
      <c r="C39" s="67" t="s">
        <v>671</v>
      </c>
      <c r="D39" s="67" t="s">
        <v>302</v>
      </c>
      <c r="E39" s="67" t="s">
        <v>789</v>
      </c>
      <c r="F39" s="68" t="s">
        <v>946</v>
      </c>
      <c r="G39" s="67" t="s">
        <v>243</v>
      </c>
      <c r="H39" s="67" t="s">
        <v>282</v>
      </c>
      <c r="I39" s="67" t="s">
        <v>947</v>
      </c>
      <c r="J39" s="67" t="s">
        <v>948</v>
      </c>
      <c r="K39" s="67" t="s">
        <v>938</v>
      </c>
      <c r="L39" s="67" t="s">
        <v>939</v>
      </c>
      <c r="M39" s="74">
        <f t="shared" si="3"/>
        <v>1587200</v>
      </c>
      <c r="N39" s="74">
        <v>1587200</v>
      </c>
      <c r="O39" s="75"/>
      <c r="P39" s="67"/>
      <c r="Q39" s="67" t="s">
        <v>254</v>
      </c>
      <c r="R39" s="67" t="s">
        <v>256</v>
      </c>
      <c r="S39" s="67" t="s">
        <v>256</v>
      </c>
      <c r="T39" s="67" t="s">
        <v>256</v>
      </c>
      <c r="U39" s="67" t="s">
        <v>256</v>
      </c>
      <c r="V39" s="67" t="s">
        <v>257</v>
      </c>
      <c r="W39" s="67" t="s">
        <v>938</v>
      </c>
      <c r="X39" s="67" t="s">
        <v>256</v>
      </c>
      <c r="Y39" s="67" t="s">
        <v>256</v>
      </c>
      <c r="Z39" s="67" t="s">
        <v>255</v>
      </c>
      <c r="AA39" s="67"/>
    </row>
    <row r="40" s="54" customFormat="1" ht="99" customHeight="1" spans="1:27">
      <c r="A40" s="67">
        <v>33</v>
      </c>
      <c r="B40" s="67">
        <v>2022</v>
      </c>
      <c r="C40" s="67" t="s">
        <v>672</v>
      </c>
      <c r="D40" s="67" t="s">
        <v>302</v>
      </c>
      <c r="E40" s="67" t="s">
        <v>417</v>
      </c>
      <c r="F40" s="68" t="s">
        <v>949</v>
      </c>
      <c r="G40" s="67" t="s">
        <v>243</v>
      </c>
      <c r="H40" s="67" t="s">
        <v>260</v>
      </c>
      <c r="I40" s="67" t="s">
        <v>950</v>
      </c>
      <c r="J40" s="67" t="s">
        <v>951</v>
      </c>
      <c r="K40" s="67" t="s">
        <v>417</v>
      </c>
      <c r="L40" s="67" t="s">
        <v>952</v>
      </c>
      <c r="M40" s="74">
        <f t="shared" si="3"/>
        <v>2100000</v>
      </c>
      <c r="N40" s="74">
        <v>2100000</v>
      </c>
      <c r="O40" s="75"/>
      <c r="P40" s="67"/>
      <c r="Q40" s="67" t="s">
        <v>254</v>
      </c>
      <c r="R40" s="67" t="s">
        <v>256</v>
      </c>
      <c r="S40" s="67" t="s">
        <v>256</v>
      </c>
      <c r="T40" s="67" t="s">
        <v>256</v>
      </c>
      <c r="U40" s="67" t="s">
        <v>256</v>
      </c>
      <c r="V40" s="67" t="s">
        <v>257</v>
      </c>
      <c r="W40" s="67" t="s">
        <v>417</v>
      </c>
      <c r="X40" s="67" t="s">
        <v>256</v>
      </c>
      <c r="Y40" s="67" t="s">
        <v>256</v>
      </c>
      <c r="Z40" s="67" t="s">
        <v>258</v>
      </c>
      <c r="AA40" s="67"/>
    </row>
    <row r="41" s="54" customFormat="1" ht="99" customHeight="1" spans="1:27">
      <c r="A41" s="67">
        <v>34</v>
      </c>
      <c r="B41" s="67">
        <v>2022</v>
      </c>
      <c r="C41" s="67" t="s">
        <v>673</v>
      </c>
      <c r="D41" s="67" t="s">
        <v>302</v>
      </c>
      <c r="E41" s="67" t="s">
        <v>417</v>
      </c>
      <c r="F41" s="68" t="s">
        <v>953</v>
      </c>
      <c r="G41" s="67" t="s">
        <v>243</v>
      </c>
      <c r="H41" s="67" t="s">
        <v>319</v>
      </c>
      <c r="I41" s="67" t="s">
        <v>954</v>
      </c>
      <c r="J41" s="67" t="s">
        <v>955</v>
      </c>
      <c r="K41" s="67" t="s">
        <v>417</v>
      </c>
      <c r="L41" s="67" t="s">
        <v>956</v>
      </c>
      <c r="M41" s="74">
        <f t="shared" si="3"/>
        <v>360000</v>
      </c>
      <c r="N41" s="74">
        <v>360000</v>
      </c>
      <c r="O41" s="75"/>
      <c r="P41" s="67"/>
      <c r="Q41" s="67" t="s">
        <v>254</v>
      </c>
      <c r="R41" s="67" t="s">
        <v>256</v>
      </c>
      <c r="S41" s="67" t="s">
        <v>256</v>
      </c>
      <c r="T41" s="67" t="s">
        <v>256</v>
      </c>
      <c r="U41" s="67" t="s">
        <v>256</v>
      </c>
      <c r="V41" s="67" t="s">
        <v>257</v>
      </c>
      <c r="W41" s="67" t="s">
        <v>417</v>
      </c>
      <c r="X41" s="67" t="s">
        <v>256</v>
      </c>
      <c r="Y41" s="67" t="s">
        <v>256</v>
      </c>
      <c r="Z41" s="67" t="s">
        <v>258</v>
      </c>
      <c r="AA41" s="67"/>
    </row>
    <row r="42" s="54" customFormat="1" ht="99" customHeight="1" spans="1:27">
      <c r="A42" s="67">
        <v>35</v>
      </c>
      <c r="B42" s="67">
        <v>2022</v>
      </c>
      <c r="C42" s="67" t="s">
        <v>674</v>
      </c>
      <c r="D42" s="67" t="s">
        <v>302</v>
      </c>
      <c r="E42" s="67" t="s">
        <v>417</v>
      </c>
      <c r="F42" s="68" t="s">
        <v>957</v>
      </c>
      <c r="G42" s="67" t="s">
        <v>243</v>
      </c>
      <c r="H42" s="67" t="s">
        <v>260</v>
      </c>
      <c r="I42" s="67" t="s">
        <v>958</v>
      </c>
      <c r="J42" s="67" t="s">
        <v>959</v>
      </c>
      <c r="K42" s="67" t="s">
        <v>933</v>
      </c>
      <c r="L42" s="67" t="s">
        <v>934</v>
      </c>
      <c r="M42" s="74">
        <f t="shared" si="3"/>
        <v>1800000</v>
      </c>
      <c r="N42" s="74">
        <v>1800000</v>
      </c>
      <c r="O42" s="75"/>
      <c r="P42" s="67"/>
      <c r="Q42" s="67" t="s">
        <v>254</v>
      </c>
      <c r="R42" s="67" t="s">
        <v>256</v>
      </c>
      <c r="S42" s="67" t="s">
        <v>256</v>
      </c>
      <c r="T42" s="67" t="s">
        <v>256</v>
      </c>
      <c r="U42" s="67" t="s">
        <v>256</v>
      </c>
      <c r="V42" s="67" t="s">
        <v>257</v>
      </c>
      <c r="W42" s="67" t="s">
        <v>933</v>
      </c>
      <c r="X42" s="67" t="s">
        <v>256</v>
      </c>
      <c r="Y42" s="67" t="s">
        <v>256</v>
      </c>
      <c r="Z42" s="67" t="s">
        <v>270</v>
      </c>
      <c r="AA42" s="67"/>
    </row>
    <row r="43" s="54" customFormat="1" ht="99" customHeight="1" spans="1:27">
      <c r="A43" s="67">
        <v>36</v>
      </c>
      <c r="B43" s="67">
        <v>2022</v>
      </c>
      <c r="C43" s="67" t="s">
        <v>676</v>
      </c>
      <c r="D43" s="67" t="s">
        <v>302</v>
      </c>
      <c r="E43" s="67" t="s">
        <v>417</v>
      </c>
      <c r="F43" s="68" t="s">
        <v>960</v>
      </c>
      <c r="G43" s="67" t="s">
        <v>243</v>
      </c>
      <c r="H43" s="67" t="s">
        <v>260</v>
      </c>
      <c r="I43" s="67" t="s">
        <v>961</v>
      </c>
      <c r="J43" s="67" t="s">
        <v>962</v>
      </c>
      <c r="K43" s="67" t="s">
        <v>963</v>
      </c>
      <c r="L43" s="67" t="s">
        <v>964</v>
      </c>
      <c r="M43" s="74">
        <f t="shared" si="3"/>
        <v>1785166.8</v>
      </c>
      <c r="N43" s="74">
        <v>720000</v>
      </c>
      <c r="O43" s="75">
        <v>1065166.8</v>
      </c>
      <c r="P43" s="67"/>
      <c r="Q43" s="67" t="s">
        <v>254</v>
      </c>
      <c r="R43" s="67" t="s">
        <v>256</v>
      </c>
      <c r="S43" s="67" t="s">
        <v>256</v>
      </c>
      <c r="T43" s="67" t="s">
        <v>256</v>
      </c>
      <c r="U43" s="67" t="s">
        <v>256</v>
      </c>
      <c r="V43" s="67" t="s">
        <v>257</v>
      </c>
      <c r="W43" s="67" t="s">
        <v>963</v>
      </c>
      <c r="X43" s="67" t="s">
        <v>256</v>
      </c>
      <c r="Y43" s="67" t="s">
        <v>256</v>
      </c>
      <c r="Z43" s="67" t="s">
        <v>270</v>
      </c>
      <c r="AA43" s="67"/>
    </row>
    <row r="44" s="54" customFormat="1" ht="99" customHeight="1" spans="1:27">
      <c r="A44" s="67">
        <v>37</v>
      </c>
      <c r="B44" s="67">
        <v>2022</v>
      </c>
      <c r="C44" s="67" t="s">
        <v>677</v>
      </c>
      <c r="D44" s="67" t="s">
        <v>302</v>
      </c>
      <c r="E44" s="67" t="s">
        <v>417</v>
      </c>
      <c r="F44" s="68" t="s">
        <v>965</v>
      </c>
      <c r="G44" s="67" t="s">
        <v>243</v>
      </c>
      <c r="H44" s="67" t="s">
        <v>260</v>
      </c>
      <c r="I44" s="67" t="s">
        <v>966</v>
      </c>
      <c r="J44" s="67" t="s">
        <v>967</v>
      </c>
      <c r="K44" s="67" t="s">
        <v>417</v>
      </c>
      <c r="L44" s="67" t="s">
        <v>968</v>
      </c>
      <c r="M44" s="74">
        <f t="shared" si="3"/>
        <v>1655419.95</v>
      </c>
      <c r="N44" s="74">
        <v>1655419.95</v>
      </c>
      <c r="O44" s="75"/>
      <c r="P44" s="67"/>
      <c r="Q44" s="67" t="s">
        <v>254</v>
      </c>
      <c r="R44" s="67" t="s">
        <v>256</v>
      </c>
      <c r="S44" s="67" t="s">
        <v>256</v>
      </c>
      <c r="T44" s="67" t="s">
        <v>256</v>
      </c>
      <c r="U44" s="67" t="s">
        <v>256</v>
      </c>
      <c r="V44" s="67" t="s">
        <v>257</v>
      </c>
      <c r="W44" s="67" t="s">
        <v>417</v>
      </c>
      <c r="X44" s="67" t="s">
        <v>256</v>
      </c>
      <c r="Y44" s="67" t="s">
        <v>256</v>
      </c>
      <c r="Z44" s="67" t="s">
        <v>258</v>
      </c>
      <c r="AA44" s="67"/>
    </row>
    <row r="45" ht="180" customHeight="1" spans="1:26">
      <c r="A45" s="70" t="s">
        <v>991</v>
      </c>
      <c r="B45" s="70"/>
      <c r="C45" s="70"/>
      <c r="D45" s="70"/>
      <c r="E45" s="70"/>
      <c r="F45" s="70"/>
      <c r="G45" s="70"/>
      <c r="H45" s="70"/>
      <c r="I45" s="70"/>
      <c r="J45" s="70"/>
      <c r="K45" s="70"/>
      <c r="L45" s="70"/>
      <c r="M45" s="70"/>
      <c r="N45" s="70"/>
      <c r="O45" s="70"/>
      <c r="P45" s="70"/>
      <c r="Q45" s="70"/>
      <c r="R45" s="70"/>
      <c r="S45" s="70"/>
      <c r="T45" s="70"/>
      <c r="U45" s="70"/>
      <c r="V45" s="70"/>
      <c r="W45" s="70"/>
      <c r="X45" s="70"/>
      <c r="Y45" s="70"/>
      <c r="Z45" s="70"/>
    </row>
  </sheetData>
  <mergeCells count="78">
    <mergeCell ref="A1:C1"/>
    <mergeCell ref="A2:Z2"/>
    <mergeCell ref="A3:C3"/>
    <mergeCell ref="D3:F3"/>
    <mergeCell ref="T3:AA3"/>
    <mergeCell ref="G4:H4"/>
    <mergeCell ref="M4:O4"/>
    <mergeCell ref="R4:U4"/>
    <mergeCell ref="V4:W4"/>
    <mergeCell ref="X4:Y4"/>
    <mergeCell ref="A45:Z45"/>
    <mergeCell ref="A4:A5"/>
    <mergeCell ref="A7:A8"/>
    <mergeCell ref="A9:A10"/>
    <mergeCell ref="B4:B5"/>
    <mergeCell ref="C4:C5"/>
    <mergeCell ref="C12:C14"/>
    <mergeCell ref="C15:C17"/>
    <mergeCell ref="C19:C20"/>
    <mergeCell ref="D4:D5"/>
    <mergeCell ref="D7:D8"/>
    <mergeCell ref="D9:D10"/>
    <mergeCell ref="D19:D20"/>
    <mergeCell ref="E4:E5"/>
    <mergeCell ref="E7:E8"/>
    <mergeCell ref="E9:E10"/>
    <mergeCell ref="F4:F5"/>
    <mergeCell ref="F7:F8"/>
    <mergeCell ref="F9:F10"/>
    <mergeCell ref="G7:G8"/>
    <mergeCell ref="G9:G10"/>
    <mergeCell ref="H7:H8"/>
    <mergeCell ref="H9:H10"/>
    <mergeCell ref="I4:I5"/>
    <mergeCell ref="I7:I8"/>
    <mergeCell ref="I9:I10"/>
    <mergeCell ref="J4:J5"/>
    <mergeCell ref="J7:J8"/>
    <mergeCell ref="J9:J10"/>
    <mergeCell ref="K4:K5"/>
    <mergeCell ref="K7:K8"/>
    <mergeCell ref="K9:K10"/>
    <mergeCell ref="L4:L5"/>
    <mergeCell ref="L7:L8"/>
    <mergeCell ref="L9:L10"/>
    <mergeCell ref="M7:M8"/>
    <mergeCell ref="M9:M10"/>
    <mergeCell ref="N7:N8"/>
    <mergeCell ref="N9:N10"/>
    <mergeCell ref="O7:O8"/>
    <mergeCell ref="O9:O10"/>
    <mergeCell ref="P4:P5"/>
    <mergeCell ref="P7:P8"/>
    <mergeCell ref="P9:P10"/>
    <mergeCell ref="Q7:Q8"/>
    <mergeCell ref="Q9:Q10"/>
    <mergeCell ref="R7:R8"/>
    <mergeCell ref="R9:R10"/>
    <mergeCell ref="S7:S8"/>
    <mergeCell ref="S9:S10"/>
    <mergeCell ref="T7:T8"/>
    <mergeCell ref="T9:T10"/>
    <mergeCell ref="U7:U8"/>
    <mergeCell ref="U9:U10"/>
    <mergeCell ref="V7:V8"/>
    <mergeCell ref="V9:V10"/>
    <mergeCell ref="W7:W8"/>
    <mergeCell ref="W9:W10"/>
    <mergeCell ref="X7:X8"/>
    <mergeCell ref="X9:X10"/>
    <mergeCell ref="Y7:Y8"/>
    <mergeCell ref="Y9:Y10"/>
    <mergeCell ref="Z4:Z5"/>
    <mergeCell ref="Z7:Z8"/>
    <mergeCell ref="Z9:Z10"/>
    <mergeCell ref="AA4:AA5"/>
    <mergeCell ref="AA7:AA8"/>
    <mergeCell ref="AA9:AA10"/>
  </mergeCells>
  <dataValidations count="4">
    <dataValidation type="list" allowBlank="1" showInputMessage="1" showErrorMessage="1" sqref="H6 H7 H9 H11 H23 H27 H28:H29">
      <formula1>INDIRECT($G6)</formula1>
    </dataValidation>
    <dataValidation type="list" allowBlank="1" showInputMessage="1" showErrorMessage="1" sqref="G9 G17 G6:G7 G11:G16 G18:G22 G23:G44">
      <formula1>'2021-2022年'!项目大类</formula1>
    </dataValidation>
    <dataValidation type="list" allowBlank="1" showInputMessage="1" showErrorMessage="1" sqref="Z9 Z17 Z30 Z31 Z6:Z7 Z11:Z16 Z18:Z22 Z23:Z29 Z32:Z44">
      <formula1>"是,否,业主单位即资产所有者，无需移交"</formula1>
    </dataValidation>
    <dataValidation type="list" allowBlank="1" showInputMessage="1" showErrorMessage="1" sqref="H12 H13 H17 H30 H14:H16 H18:H22 H33:H44">
      <formula1>INDIRECT($F12)</formula1>
    </dataValidation>
  </dataValidations>
  <pageMargins left="0.707638888888889" right="0.707638888888889" top="0.747916666666667" bottom="0.747916666666667" header="0.313888888888889" footer="0.313888888888889"/>
  <pageSetup paperSize="9" scale="1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G22"/>
  <sheetViews>
    <sheetView workbookViewId="0">
      <selection activeCell="U17" sqref="U17"/>
    </sheetView>
  </sheetViews>
  <sheetFormatPr defaultColWidth="9" defaultRowHeight="13.5" outlineLevelCol="6"/>
  <cols>
    <col min="2" max="2" width="16.125" customWidth="1"/>
    <col min="3" max="3" width="10.5" customWidth="1"/>
    <col min="4" max="4" width="13.875" customWidth="1"/>
    <col min="5" max="6" width="12.75" customWidth="1"/>
  </cols>
  <sheetData>
    <row r="1" spans="2:7">
      <c r="B1" s="18">
        <f>B2+B3+B4+B5+B6+B7+B8</f>
        <v>2585995.62</v>
      </c>
      <c r="D1">
        <v>598761.91</v>
      </c>
      <c r="G1">
        <f>D1-584600</f>
        <v>14161.91</v>
      </c>
    </row>
    <row r="2" spans="2:6">
      <c r="B2" s="46">
        <v>151776.57</v>
      </c>
      <c r="C2" s="47">
        <v>0.0587</v>
      </c>
      <c r="D2" s="48">
        <f>D1*C2</f>
        <v>35147.324117</v>
      </c>
      <c r="E2">
        <v>35147.33</v>
      </c>
      <c r="F2">
        <v>35147.324117</v>
      </c>
    </row>
    <row r="3" spans="2:6">
      <c r="B3" s="46">
        <v>300626.44</v>
      </c>
      <c r="C3" s="47">
        <v>0.1162</v>
      </c>
      <c r="D3" s="49">
        <f>D1*C3</f>
        <v>69576.133942</v>
      </c>
      <c r="E3">
        <v>69576.13</v>
      </c>
      <c r="F3">
        <v>69576.133942</v>
      </c>
    </row>
    <row r="4" spans="2:6">
      <c r="B4" s="46">
        <v>217108.13</v>
      </c>
      <c r="C4" s="47">
        <v>0.084</v>
      </c>
      <c r="D4" s="49">
        <f>D1*C4</f>
        <v>50296.00044</v>
      </c>
      <c r="E4">
        <v>50296</v>
      </c>
      <c r="F4">
        <v>50296.00044</v>
      </c>
    </row>
    <row r="5" spans="2:6">
      <c r="B5" s="46">
        <v>195948.44</v>
      </c>
      <c r="C5" s="47">
        <v>0.0758</v>
      </c>
      <c r="D5" s="49">
        <f>D1*C5</f>
        <v>45386.152778</v>
      </c>
      <c r="E5">
        <v>45386.15</v>
      </c>
      <c r="F5">
        <v>45386.152778</v>
      </c>
    </row>
    <row r="6" spans="2:6">
      <c r="B6" s="46">
        <v>276614.49</v>
      </c>
      <c r="C6" s="47">
        <v>0.107</v>
      </c>
      <c r="D6" s="49">
        <f>D1*C6</f>
        <v>64067.52437</v>
      </c>
      <c r="E6">
        <v>64067.52</v>
      </c>
      <c r="F6">
        <v>64067.52437</v>
      </c>
    </row>
    <row r="7" spans="2:6">
      <c r="B7" s="46">
        <v>1247804.11</v>
      </c>
      <c r="C7" s="47">
        <v>0.4825</v>
      </c>
      <c r="D7" s="49">
        <f>D1*C7</f>
        <v>288902.621575</v>
      </c>
      <c r="E7">
        <v>288902.62</v>
      </c>
      <c r="F7">
        <v>288902.621575</v>
      </c>
    </row>
    <row r="8" spans="2:6">
      <c r="B8" s="46">
        <v>196117.44</v>
      </c>
      <c r="C8" s="47">
        <v>0.0758</v>
      </c>
      <c r="D8" s="49">
        <f>D1*C8</f>
        <v>45386.152778</v>
      </c>
      <c r="E8" s="49">
        <v>45386.16</v>
      </c>
      <c r="F8">
        <v>45386.152778</v>
      </c>
    </row>
    <row r="12" spans="2:4">
      <c r="B12" s="18">
        <f>B13+B14+B15+B16+B17</f>
        <v>2117484.45</v>
      </c>
      <c r="D12" s="50">
        <v>527787.2</v>
      </c>
    </row>
    <row r="13" spans="2:5">
      <c r="B13">
        <v>771891.77</v>
      </c>
      <c r="C13" s="47">
        <v>0.3645</v>
      </c>
      <c r="D13" s="48">
        <f>D12*C13</f>
        <v>192378.4344</v>
      </c>
      <c r="E13">
        <v>192378.43</v>
      </c>
    </row>
    <row r="14" spans="2:5">
      <c r="B14">
        <v>307898.4</v>
      </c>
      <c r="C14" s="47">
        <v>0.1454</v>
      </c>
      <c r="D14" s="49">
        <f>D12*C14</f>
        <v>76740.25888</v>
      </c>
      <c r="E14">
        <v>76740.26</v>
      </c>
    </row>
    <row r="15" spans="2:5">
      <c r="B15">
        <v>677095.52</v>
      </c>
      <c r="C15" s="47">
        <v>0.3198</v>
      </c>
      <c r="D15" s="49">
        <f>D12*C15</f>
        <v>168786.34656</v>
      </c>
      <c r="E15">
        <v>168786.35</v>
      </c>
    </row>
    <row r="16" spans="2:5">
      <c r="B16">
        <v>360598.76</v>
      </c>
      <c r="C16" s="47">
        <v>0.1703</v>
      </c>
      <c r="D16" s="49">
        <f>D12*C16</f>
        <v>89882.16016</v>
      </c>
      <c r="E16">
        <v>89882.16</v>
      </c>
    </row>
    <row r="19" spans="2:4">
      <c r="B19" s="51">
        <v>2584164.22</v>
      </c>
      <c r="D19">
        <v>402497.87</v>
      </c>
    </row>
    <row r="20" spans="2:5">
      <c r="B20" s="30">
        <v>1118634.35</v>
      </c>
      <c r="C20" s="47">
        <f>B20/B19</f>
        <v>0.432880519489586</v>
      </c>
      <c r="D20" s="48">
        <f>D19*C20</f>
        <v>174233.487059052</v>
      </c>
      <c r="E20">
        <v>174233.49</v>
      </c>
    </row>
    <row r="21" spans="2:5">
      <c r="B21" s="30">
        <v>1140450.65</v>
      </c>
      <c r="C21" s="47">
        <f>B21/B19</f>
        <v>0.441322823516224</v>
      </c>
      <c r="D21" s="49">
        <f>D19*C21</f>
        <v>177631.496447666</v>
      </c>
      <c r="E21">
        <v>177631.5</v>
      </c>
    </row>
    <row r="22" spans="2:5">
      <c r="B22" s="30">
        <v>325079.22</v>
      </c>
      <c r="C22" s="47">
        <f>B22/B19</f>
        <v>0.125796656994191</v>
      </c>
      <c r="D22" s="49">
        <f>D19*C22</f>
        <v>50632.8864932823</v>
      </c>
      <c r="E22">
        <v>50632.88</v>
      </c>
    </row>
  </sheetData>
  <pageMargins left="0.699305555555556" right="0.699305555555556"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1"/>
    <pageSetUpPr fitToPage="1"/>
  </sheetPr>
  <dimension ref="A1:S16"/>
  <sheetViews>
    <sheetView zoomScale="85" zoomScaleNormal="85" workbookViewId="0">
      <pane xSplit="10" ySplit="3" topLeftCell="K4" activePane="bottomRight" state="frozen"/>
      <selection/>
      <selection pane="topRight"/>
      <selection pane="bottomLeft"/>
      <selection pane="bottomRight" activeCell="R10" sqref="R10:S13"/>
    </sheetView>
  </sheetViews>
  <sheetFormatPr defaultColWidth="9" defaultRowHeight="13.5"/>
  <cols>
    <col min="1" max="1" width="4.25" customWidth="1"/>
    <col min="2" max="2" width="35.75" customWidth="1"/>
    <col min="3" max="3" width="20.625" customWidth="1"/>
    <col min="4" max="4" width="36.5" customWidth="1"/>
    <col min="5" max="5" width="19" hidden="1" customWidth="1"/>
    <col min="6" max="7" width="17.5" customWidth="1"/>
    <col min="8" max="10" width="14.5" customWidth="1"/>
    <col min="11" max="11" width="9.5" customWidth="1"/>
    <col min="12" max="14" width="12.25" customWidth="1"/>
    <col min="19" max="19" width="9.5" customWidth="1"/>
  </cols>
  <sheetData>
    <row r="1" spans="8:14">
      <c r="H1" s="9" t="s">
        <v>103</v>
      </c>
      <c r="I1" s="10"/>
      <c r="J1" s="10"/>
      <c r="L1" s="9" t="s">
        <v>103</v>
      </c>
      <c r="M1" s="10"/>
      <c r="N1" s="10"/>
    </row>
    <row r="2" customHeight="1" spans="8:14">
      <c r="H2" s="9" t="s">
        <v>8</v>
      </c>
      <c r="I2" s="9" t="s">
        <v>9</v>
      </c>
      <c r="J2" s="9" t="s">
        <v>10</v>
      </c>
      <c r="K2" s="18">
        <f>I3+I4+I5+I6+I7+I8+I9</f>
        <v>111.05</v>
      </c>
      <c r="L2" s="9" t="s">
        <v>8</v>
      </c>
      <c r="M2" s="9" t="s">
        <v>9</v>
      </c>
      <c r="N2" s="9" t="s">
        <v>10</v>
      </c>
    </row>
    <row r="3" ht="95.25" customHeight="1" spans="1:18">
      <c r="A3" s="13">
        <v>49</v>
      </c>
      <c r="B3" s="21" t="s">
        <v>85</v>
      </c>
      <c r="C3" s="43" t="s">
        <v>523</v>
      </c>
      <c r="D3" s="44" t="s">
        <v>992</v>
      </c>
      <c r="E3" s="13"/>
      <c r="F3" s="13" t="s">
        <v>138</v>
      </c>
      <c r="G3" s="13" t="s">
        <v>993</v>
      </c>
      <c r="H3" s="14">
        <v>27.09</v>
      </c>
      <c r="I3" s="14">
        <v>6.77</v>
      </c>
      <c r="J3" s="14"/>
      <c r="K3" s="18">
        <f>H3+H4+H5+H6+H7+H8+H9</f>
        <v>342</v>
      </c>
      <c r="L3" s="14">
        <f>-138.48*O3</f>
        <v>-10.9690736842105</v>
      </c>
      <c r="M3" s="14">
        <f>-55.970438*P3</f>
        <v>-3.41215547285007</v>
      </c>
      <c r="N3" s="14"/>
      <c r="O3">
        <f>H3/K3</f>
        <v>0.0792105263157895</v>
      </c>
      <c r="P3">
        <f>I3/$K$2</f>
        <v>0.0609635299414678</v>
      </c>
      <c r="Q3" s="18">
        <f>H3+L3</f>
        <v>16.1209263157895</v>
      </c>
      <c r="R3" s="18">
        <f>I3+M3</f>
        <v>3.35784452714993</v>
      </c>
    </row>
    <row r="4" ht="36.75" customHeight="1" spans="1:18">
      <c r="A4" s="13"/>
      <c r="B4" s="21" t="s">
        <v>87</v>
      </c>
      <c r="C4" s="43" t="s">
        <v>523</v>
      </c>
      <c r="D4" s="44" t="s">
        <v>994</v>
      </c>
      <c r="E4" s="13"/>
      <c r="F4" s="13" t="s">
        <v>138</v>
      </c>
      <c r="G4" s="13"/>
      <c r="H4" s="14">
        <v>51.89</v>
      </c>
      <c r="I4" s="14">
        <v>12.97</v>
      </c>
      <c r="J4" s="14"/>
      <c r="L4" s="14">
        <f t="shared" ref="L4:L9" si="0">-138.48*O4</f>
        <v>-21.010898245614</v>
      </c>
      <c r="M4" s="14">
        <f t="shared" ref="M4:M9" si="1">-55.970438*P4</f>
        <v>-6.5370245912652</v>
      </c>
      <c r="N4" s="14"/>
      <c r="O4">
        <f>H4/K3</f>
        <v>0.15172514619883</v>
      </c>
      <c r="P4">
        <f t="shared" ref="P4:P9" si="2">I4/$K$2</f>
        <v>0.116794236830257</v>
      </c>
      <c r="Q4" s="18">
        <f t="shared" ref="Q4:Q9" si="3">H4+L4</f>
        <v>30.879101754386</v>
      </c>
      <c r="R4" s="18">
        <f t="shared" ref="R4:R9" si="4">I4+M4</f>
        <v>6.4329754087348</v>
      </c>
    </row>
    <row r="5" ht="36.75" customHeight="1" spans="1:18">
      <c r="A5" s="13"/>
      <c r="B5" s="21" t="s">
        <v>89</v>
      </c>
      <c r="C5" s="43" t="s">
        <v>532</v>
      </c>
      <c r="D5" s="44" t="s">
        <v>995</v>
      </c>
      <c r="E5" s="13"/>
      <c r="F5" s="13" t="s">
        <v>138</v>
      </c>
      <c r="G5" s="13"/>
      <c r="H5" s="14">
        <v>30.87</v>
      </c>
      <c r="I5" s="14">
        <v>7.72</v>
      </c>
      <c r="J5" s="14"/>
      <c r="L5" s="14">
        <f t="shared" si="0"/>
        <v>-12.4996421052632</v>
      </c>
      <c r="M5" s="14">
        <f t="shared" si="1"/>
        <v>-3.89096606357497</v>
      </c>
      <c r="N5" s="14"/>
      <c r="O5">
        <f>H5/K3</f>
        <v>0.0902631578947369</v>
      </c>
      <c r="P5">
        <f t="shared" si="2"/>
        <v>0.0695182350292661</v>
      </c>
      <c r="Q5" s="18">
        <f t="shared" si="3"/>
        <v>18.3703578947368</v>
      </c>
      <c r="R5" s="18">
        <f t="shared" si="4"/>
        <v>3.82903393642503</v>
      </c>
    </row>
    <row r="6" ht="36.75" customHeight="1" spans="1:18">
      <c r="A6" s="13"/>
      <c r="B6" s="21" t="s">
        <v>91</v>
      </c>
      <c r="C6" s="43" t="s">
        <v>532</v>
      </c>
      <c r="D6" s="44" t="s">
        <v>996</v>
      </c>
      <c r="E6" s="13"/>
      <c r="F6" s="13" t="s">
        <v>138</v>
      </c>
      <c r="G6" s="13"/>
      <c r="H6" s="14">
        <v>20</v>
      </c>
      <c r="I6" s="14">
        <v>17.21</v>
      </c>
      <c r="J6" s="14"/>
      <c r="L6" s="14">
        <f t="shared" si="0"/>
        <v>-8.09824561403509</v>
      </c>
      <c r="M6" s="14">
        <f t="shared" si="1"/>
        <v>-8.67403185934264</v>
      </c>
      <c r="N6" s="14"/>
      <c r="O6">
        <f>H6/K3</f>
        <v>0.0584795321637427</v>
      </c>
      <c r="P6">
        <f t="shared" si="2"/>
        <v>0.154975236380009</v>
      </c>
      <c r="Q6" s="18">
        <f t="shared" si="3"/>
        <v>11.9017543859649</v>
      </c>
      <c r="R6" s="18">
        <f t="shared" si="4"/>
        <v>8.53596814065736</v>
      </c>
    </row>
    <row r="7" ht="36.75" customHeight="1" spans="1:18">
      <c r="A7" s="13"/>
      <c r="B7" s="21" t="s">
        <v>92</v>
      </c>
      <c r="C7" s="43" t="s">
        <v>532</v>
      </c>
      <c r="D7" s="44" t="s">
        <v>997</v>
      </c>
      <c r="E7" s="13"/>
      <c r="F7" s="13" t="s">
        <v>138</v>
      </c>
      <c r="G7" s="13"/>
      <c r="H7" s="14">
        <v>47.15</v>
      </c>
      <c r="I7" s="14">
        <v>11.79</v>
      </c>
      <c r="J7" s="14"/>
      <c r="L7" s="14">
        <f t="shared" si="0"/>
        <v>-19.0916140350877</v>
      </c>
      <c r="M7" s="14">
        <f t="shared" si="1"/>
        <v>-5.94229143647006</v>
      </c>
      <c r="N7" s="14"/>
      <c r="O7">
        <f>H7/K3</f>
        <v>0.137865497076023</v>
      </c>
      <c r="P7">
        <f t="shared" si="2"/>
        <v>0.106168392615939</v>
      </c>
      <c r="Q7" s="18">
        <f t="shared" si="3"/>
        <v>28.0583859649123</v>
      </c>
      <c r="R7" s="18">
        <f t="shared" si="4"/>
        <v>5.84770856352994</v>
      </c>
    </row>
    <row r="8" ht="36.75" customHeight="1" spans="1:18">
      <c r="A8" s="13"/>
      <c r="B8" s="21" t="s">
        <v>93</v>
      </c>
      <c r="C8" s="43" t="s">
        <v>532</v>
      </c>
      <c r="D8" s="44" t="s">
        <v>998</v>
      </c>
      <c r="E8" s="13"/>
      <c r="F8" s="13" t="s">
        <v>138</v>
      </c>
      <c r="G8" s="13"/>
      <c r="H8" s="14">
        <v>151.92</v>
      </c>
      <c r="I8" s="14">
        <v>37.98</v>
      </c>
      <c r="J8" s="14"/>
      <c r="L8" s="14">
        <f t="shared" si="0"/>
        <v>-61.5142736842105</v>
      </c>
      <c r="M8" s="14">
        <f t="shared" si="1"/>
        <v>-19.1423434060333</v>
      </c>
      <c r="N8" s="14"/>
      <c r="O8">
        <f>H8/K3</f>
        <v>0.444210526315789</v>
      </c>
      <c r="P8">
        <f t="shared" si="2"/>
        <v>0.342008104457452</v>
      </c>
      <c r="Q8" s="18">
        <f t="shared" si="3"/>
        <v>90.4057263157895</v>
      </c>
      <c r="R8" s="18">
        <f t="shared" si="4"/>
        <v>18.8376565939667</v>
      </c>
    </row>
    <row r="9" ht="84" customHeight="1" spans="1:18">
      <c r="A9" s="13"/>
      <c r="B9" s="21" t="s">
        <v>94</v>
      </c>
      <c r="C9" s="43" t="s">
        <v>549</v>
      </c>
      <c r="D9" s="44" t="s">
        <v>999</v>
      </c>
      <c r="E9" s="13"/>
      <c r="F9" s="13" t="s">
        <v>138</v>
      </c>
      <c r="G9" s="13"/>
      <c r="H9" s="14">
        <v>13.08</v>
      </c>
      <c r="I9" s="14">
        <v>16.61</v>
      </c>
      <c r="J9" s="14"/>
      <c r="L9" s="14">
        <f t="shared" si="0"/>
        <v>-5.29625263157895</v>
      </c>
      <c r="M9" s="14">
        <f t="shared" si="1"/>
        <v>-8.37162517046375</v>
      </c>
      <c r="N9" s="14"/>
      <c r="O9">
        <f>H9/K3</f>
        <v>0.0382456140350877</v>
      </c>
      <c r="P9">
        <f t="shared" si="2"/>
        <v>0.14957226474561</v>
      </c>
      <c r="Q9" s="18">
        <f t="shared" si="3"/>
        <v>7.78374736842105</v>
      </c>
      <c r="R9" s="18">
        <f t="shared" si="4"/>
        <v>8.23837482953624</v>
      </c>
    </row>
    <row r="10" ht="36.75" customHeight="1" spans="1:19">
      <c r="A10" s="13">
        <v>50</v>
      </c>
      <c r="B10" s="21" t="s">
        <v>1000</v>
      </c>
      <c r="C10" s="45" t="s">
        <v>554</v>
      </c>
      <c r="D10" s="44" t="s">
        <v>1001</v>
      </c>
      <c r="E10" s="13"/>
      <c r="F10" s="13" t="s">
        <v>33</v>
      </c>
      <c r="G10" s="13" t="s">
        <v>197</v>
      </c>
      <c r="H10" s="14"/>
      <c r="I10" s="14">
        <v>127.45</v>
      </c>
      <c r="J10" s="14">
        <v>28.89</v>
      </c>
      <c r="K10" s="18">
        <f>J10+J11+J12+J13</f>
        <v>312.78</v>
      </c>
      <c r="L10" s="14">
        <f t="shared" ref="L10:L13" si="5">-153.4*O10</f>
        <v>-14.1688279301746</v>
      </c>
      <c r="M10" s="14">
        <f>(-47.761555+-27.32)*O10</f>
        <v>-6.93492590303089</v>
      </c>
      <c r="N10" s="14"/>
      <c r="O10">
        <f>J10/$K$10</f>
        <v>0.0923652407442931</v>
      </c>
      <c r="R10" s="14">
        <f>I10</f>
        <v>127.45</v>
      </c>
      <c r="S10" s="18">
        <f t="shared" ref="S10:S13" si="6">J10+L10+M10</f>
        <v>7.78624616679455</v>
      </c>
    </row>
    <row r="11" ht="36.75" customHeight="1" spans="1:19">
      <c r="A11" s="13"/>
      <c r="B11" s="21" t="s">
        <v>1002</v>
      </c>
      <c r="C11" s="45" t="s">
        <v>554</v>
      </c>
      <c r="D11" s="44" t="s">
        <v>1003</v>
      </c>
      <c r="E11" s="13"/>
      <c r="F11" s="13" t="s">
        <v>33</v>
      </c>
      <c r="G11" s="13"/>
      <c r="H11" s="14"/>
      <c r="I11" s="14"/>
      <c r="J11" s="14">
        <v>67.14</v>
      </c>
      <c r="K11" s="18"/>
      <c r="L11" s="14">
        <f t="shared" si="5"/>
        <v>-32.9281795511222</v>
      </c>
      <c r="M11" s="14">
        <f t="shared" ref="M11:M13" si="7">(-47.761555+-27.32)*O11</f>
        <v>-16.1166813821216</v>
      </c>
      <c r="N11" s="14"/>
      <c r="O11">
        <f t="shared" ref="O11:O13" si="8">J11/$K$10</f>
        <v>0.214655668521005</v>
      </c>
      <c r="S11" s="18">
        <f t="shared" si="6"/>
        <v>18.0951390667562</v>
      </c>
    </row>
    <row r="12" ht="36.75" customHeight="1" spans="1:19">
      <c r="A12" s="13"/>
      <c r="B12" s="21" t="s">
        <v>1004</v>
      </c>
      <c r="C12" s="45" t="s">
        <v>554</v>
      </c>
      <c r="D12" s="44" t="s">
        <v>1005</v>
      </c>
      <c r="E12" s="13"/>
      <c r="F12" s="13" t="s">
        <v>33</v>
      </c>
      <c r="G12" s="13"/>
      <c r="H12" s="14"/>
      <c r="I12" s="14"/>
      <c r="J12" s="14">
        <v>127.93</v>
      </c>
      <c r="L12" s="14">
        <f t="shared" si="5"/>
        <v>-62.7420615128845</v>
      </c>
      <c r="M12" s="14">
        <f t="shared" si="7"/>
        <v>-30.7090713317667</v>
      </c>
      <c r="N12" s="14"/>
      <c r="O12">
        <f t="shared" si="8"/>
        <v>0.409009527463393</v>
      </c>
      <c r="S12" s="18">
        <f t="shared" si="6"/>
        <v>34.4788671553488</v>
      </c>
    </row>
    <row r="13" ht="36.75" customHeight="1" spans="1:19">
      <c r="A13" s="13"/>
      <c r="B13" s="21" t="s">
        <v>1006</v>
      </c>
      <c r="C13" s="45" t="s">
        <v>565</v>
      </c>
      <c r="D13" s="44" t="s">
        <v>1007</v>
      </c>
      <c r="E13" s="13"/>
      <c r="F13" s="13" t="s">
        <v>33</v>
      </c>
      <c r="G13" s="13"/>
      <c r="H13" s="14"/>
      <c r="I13" s="14"/>
      <c r="J13" s="14">
        <v>88.82</v>
      </c>
      <c r="L13" s="14">
        <f t="shared" si="5"/>
        <v>-43.5609310058188</v>
      </c>
      <c r="M13" s="14">
        <f t="shared" si="7"/>
        <v>-21.3208763830808</v>
      </c>
      <c r="N13" s="14"/>
      <c r="O13">
        <f t="shared" si="8"/>
        <v>0.283969563271309</v>
      </c>
      <c r="S13" s="18">
        <f t="shared" si="6"/>
        <v>23.9381926111004</v>
      </c>
    </row>
    <row r="14" ht="36.75" customHeight="1" spans="1:19">
      <c r="A14" s="13">
        <v>51</v>
      </c>
      <c r="B14" s="21" t="s">
        <v>1008</v>
      </c>
      <c r="C14" s="43" t="s">
        <v>574</v>
      </c>
      <c r="D14" s="44" t="s">
        <v>1009</v>
      </c>
      <c r="E14" s="13"/>
      <c r="F14" s="13" t="s">
        <v>33</v>
      </c>
      <c r="G14" s="13" t="s">
        <v>199</v>
      </c>
      <c r="H14" s="14"/>
      <c r="I14" s="14"/>
      <c r="J14" s="14">
        <v>48.15</v>
      </c>
      <c r="K14" s="18">
        <f>J14+J15+J16</f>
        <v>405.72</v>
      </c>
      <c r="L14" s="14">
        <f>-74.52*O14</f>
        <v>-8.84387755102041</v>
      </c>
      <c r="M14" s="14">
        <f>-72.783578*O14</f>
        <v>-8.6378026242236</v>
      </c>
      <c r="N14" s="14"/>
      <c r="O14">
        <f>J14/K14</f>
        <v>0.118677905944987</v>
      </c>
      <c r="S14" s="18">
        <f t="shared" ref="S14:S16" si="9">J14+L14+M14</f>
        <v>30.668319824756</v>
      </c>
    </row>
    <row r="15" ht="36.75" customHeight="1" spans="1:19">
      <c r="A15" s="13"/>
      <c r="B15" s="21" t="s">
        <v>1010</v>
      </c>
      <c r="C15" s="43" t="s">
        <v>523</v>
      </c>
      <c r="D15" s="44" t="s">
        <v>1011</v>
      </c>
      <c r="E15" s="13"/>
      <c r="F15" s="13" t="s">
        <v>33</v>
      </c>
      <c r="G15" s="13"/>
      <c r="H15" s="14"/>
      <c r="I15" s="14"/>
      <c r="J15" s="14">
        <v>142.73</v>
      </c>
      <c r="L15" s="14">
        <f t="shared" ref="L15:L16" si="10">-74.52*O15</f>
        <v>-26.2157142857143</v>
      </c>
      <c r="M15" s="14">
        <f t="shared" ref="M15:M16" si="11">-72.783578*O15</f>
        <v>-25.604850852657</v>
      </c>
      <c r="N15" s="14"/>
      <c r="O15">
        <f>J15/K14</f>
        <v>0.351794340924776</v>
      </c>
      <c r="S15" s="18">
        <f t="shared" si="9"/>
        <v>90.9094348616287</v>
      </c>
    </row>
    <row r="16" ht="36.75" customHeight="1" spans="1:19">
      <c r="A16" s="13"/>
      <c r="B16" s="21" t="s">
        <v>1012</v>
      </c>
      <c r="C16" s="43" t="s">
        <v>523</v>
      </c>
      <c r="D16" s="44" t="s">
        <v>1013</v>
      </c>
      <c r="E16" s="13"/>
      <c r="F16" s="13" t="s">
        <v>33</v>
      </c>
      <c r="G16" s="13"/>
      <c r="H16" s="14"/>
      <c r="I16" s="14"/>
      <c r="J16" s="14">
        <v>214.84</v>
      </c>
      <c r="L16" s="14">
        <f t="shared" si="10"/>
        <v>-39.4604081632653</v>
      </c>
      <c r="M16" s="14">
        <f t="shared" si="11"/>
        <v>-38.5409245231194</v>
      </c>
      <c r="N16" s="14"/>
      <c r="O16">
        <f>J16/K14</f>
        <v>0.529527753130238</v>
      </c>
      <c r="S16" s="18">
        <f t="shared" si="9"/>
        <v>136.838667313615</v>
      </c>
    </row>
  </sheetData>
  <mergeCells count="2">
    <mergeCell ref="H1:J1"/>
    <mergeCell ref="L1:N1"/>
  </mergeCells>
  <pageMargins left="0.707638888888889" right="0.707638888888889" top="0.747916666666667" bottom="0.747916666666667" header="0.313888888888889" footer="0.313888888888889"/>
  <pageSetup paperSize="9" scale="1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1"/>
    <pageSetUpPr fitToPage="1"/>
  </sheetPr>
  <dimension ref="A1:AB15"/>
  <sheetViews>
    <sheetView topLeftCell="D1" workbookViewId="0">
      <selection activeCell="M9" sqref="M9"/>
    </sheetView>
  </sheetViews>
  <sheetFormatPr defaultColWidth="9" defaultRowHeight="13.5"/>
  <cols>
    <col min="1" max="2" width="9" hidden="1" customWidth="1"/>
    <col min="3" max="3" width="12" hidden="1" customWidth="1"/>
    <col min="4" max="4" width="5.375" customWidth="1"/>
    <col min="5" max="5" width="24.25" customWidth="1"/>
    <col min="6" max="7" width="7.625" customWidth="1"/>
    <col min="8" max="8" width="13" customWidth="1"/>
    <col min="9" max="10" width="8.25" customWidth="1"/>
    <col min="11" max="11" width="8.875" customWidth="1"/>
    <col min="12" max="12" width="10.375" customWidth="1"/>
    <col min="13" max="13" width="8.125" customWidth="1"/>
    <col min="14" max="14" width="6.875" customWidth="1"/>
    <col min="15" max="17" width="8.75" customWidth="1"/>
    <col min="18" max="18" width="8.25" customWidth="1"/>
    <col min="19" max="19" width="5.125" customWidth="1"/>
    <col min="20" max="20" width="4.875" customWidth="1"/>
    <col min="21" max="21" width="5.125" customWidth="1"/>
    <col min="22" max="23" width="4.75" customWidth="1"/>
    <col min="24" max="24" width="5.125" customWidth="1"/>
    <col min="25" max="25" width="5.25" customWidth="1"/>
    <col min="26" max="26" width="4.5" customWidth="1"/>
    <col min="27" max="27" width="4.625" customWidth="1"/>
    <col min="28" max="28" width="5.875" customWidth="1"/>
  </cols>
  <sheetData>
    <row r="1" ht="18.75" customHeight="1" spans="4:28">
      <c r="D1" s="2" t="s">
        <v>603</v>
      </c>
      <c r="E1" s="2"/>
      <c r="F1" s="2"/>
      <c r="G1" s="2"/>
      <c r="H1" s="33"/>
      <c r="I1" s="2"/>
      <c r="J1" s="2"/>
      <c r="K1" s="33"/>
      <c r="L1" s="33"/>
      <c r="M1" s="33"/>
      <c r="N1" s="33"/>
      <c r="O1" s="33"/>
      <c r="P1" s="33"/>
      <c r="Q1" s="33"/>
      <c r="R1" s="33"/>
      <c r="S1" s="33"/>
      <c r="T1" s="33"/>
      <c r="U1" s="33"/>
      <c r="V1" s="33"/>
      <c r="W1" s="33"/>
      <c r="X1" s="33"/>
      <c r="Y1" s="33"/>
      <c r="Z1" s="33"/>
      <c r="AA1" s="33"/>
      <c r="AB1" s="33"/>
    </row>
    <row r="2" ht="43.9" customHeight="1" spans="4:28">
      <c r="D2" s="3" t="s">
        <v>1014</v>
      </c>
      <c r="E2" s="3"/>
      <c r="F2" s="3"/>
      <c r="G2" s="3"/>
      <c r="H2" s="3"/>
      <c r="I2" s="3"/>
      <c r="J2" s="3"/>
      <c r="K2" s="3"/>
      <c r="L2" s="3"/>
      <c r="M2" s="3"/>
      <c r="N2" s="3"/>
      <c r="O2" s="3"/>
      <c r="P2" s="3"/>
      <c r="Q2" s="3"/>
      <c r="R2" s="3"/>
      <c r="S2" s="3"/>
      <c r="T2" s="3"/>
      <c r="U2" s="3"/>
      <c r="V2" s="3"/>
      <c r="W2" s="3"/>
      <c r="X2" s="3"/>
      <c r="Y2" s="3"/>
      <c r="Z2" s="3"/>
      <c r="AA2" s="3"/>
      <c r="AB2" s="3"/>
    </row>
    <row r="3" ht="24" customHeight="1" spans="4:28">
      <c r="D3" s="34" t="s">
        <v>2</v>
      </c>
      <c r="E3" s="34" t="s">
        <v>213</v>
      </c>
      <c r="F3" s="35" t="s">
        <v>214</v>
      </c>
      <c r="G3" s="35" t="s">
        <v>215</v>
      </c>
      <c r="H3" s="34" t="s">
        <v>216</v>
      </c>
      <c r="I3" s="34" t="s">
        <v>217</v>
      </c>
      <c r="J3" s="34"/>
      <c r="K3" s="35" t="s">
        <v>218</v>
      </c>
      <c r="L3" s="34" t="s">
        <v>219</v>
      </c>
      <c r="M3" s="34" t="s">
        <v>974</v>
      </c>
      <c r="N3" s="34" t="s">
        <v>221</v>
      </c>
      <c r="O3" s="34" t="s">
        <v>1015</v>
      </c>
      <c r="P3" s="34"/>
      <c r="Q3" s="34"/>
      <c r="R3" s="35" t="s">
        <v>1016</v>
      </c>
      <c r="S3" s="34" t="s">
        <v>224</v>
      </c>
      <c r="T3" s="34" t="s">
        <v>225</v>
      </c>
      <c r="U3" s="34"/>
      <c r="V3" s="34"/>
      <c r="W3" s="34"/>
      <c r="X3" s="34" t="s">
        <v>226</v>
      </c>
      <c r="Y3" s="34"/>
      <c r="Z3" s="34" t="s">
        <v>227</v>
      </c>
      <c r="AA3" s="34"/>
      <c r="AB3" s="34" t="s">
        <v>229</v>
      </c>
    </row>
    <row r="4" ht="46.5" customHeight="1" spans="4:28">
      <c r="D4" s="35"/>
      <c r="E4" s="35"/>
      <c r="F4" s="36"/>
      <c r="G4" s="36"/>
      <c r="H4" s="35"/>
      <c r="I4" s="39" t="s">
        <v>231</v>
      </c>
      <c r="J4" s="36" t="s">
        <v>232</v>
      </c>
      <c r="K4" s="36"/>
      <c r="L4" s="35"/>
      <c r="M4" s="35"/>
      <c r="N4" s="35"/>
      <c r="O4" s="34" t="s">
        <v>29</v>
      </c>
      <c r="P4" s="40" t="s">
        <v>1017</v>
      </c>
      <c r="Q4" s="34" t="s">
        <v>11</v>
      </c>
      <c r="R4" s="42"/>
      <c r="S4" s="34" t="s">
        <v>234</v>
      </c>
      <c r="T4" s="34" t="s">
        <v>235</v>
      </c>
      <c r="U4" s="34" t="s">
        <v>236</v>
      </c>
      <c r="V4" s="34" t="s">
        <v>237</v>
      </c>
      <c r="W4" s="34" t="s">
        <v>238</v>
      </c>
      <c r="X4" s="34" t="s">
        <v>239</v>
      </c>
      <c r="Y4" s="34" t="s">
        <v>240</v>
      </c>
      <c r="Z4" s="34" t="s">
        <v>241</v>
      </c>
      <c r="AA4" s="34" t="s">
        <v>242</v>
      </c>
      <c r="AB4" s="34"/>
    </row>
    <row r="5" ht="40.15" customHeight="1" spans="1:28">
      <c r="A5" t="s">
        <v>243</v>
      </c>
      <c r="B5" t="s">
        <v>244</v>
      </c>
      <c r="C5" t="s">
        <v>245</v>
      </c>
      <c r="D5" s="37">
        <v>1</v>
      </c>
      <c r="E5" s="37"/>
      <c r="F5" s="37"/>
      <c r="G5" s="37"/>
      <c r="H5" s="37"/>
      <c r="I5" s="37" t="s">
        <v>244</v>
      </c>
      <c r="J5" s="37"/>
      <c r="K5" s="37"/>
      <c r="L5" s="37"/>
      <c r="M5" s="37"/>
      <c r="N5" s="37"/>
      <c r="O5" s="37"/>
      <c r="P5" s="41"/>
      <c r="Q5" s="41"/>
      <c r="R5" s="41"/>
      <c r="S5" s="37"/>
      <c r="T5" s="37"/>
      <c r="U5" s="37"/>
      <c r="V5" s="37"/>
      <c r="W5" s="37"/>
      <c r="X5" s="37"/>
      <c r="Y5" s="37"/>
      <c r="Z5" s="37"/>
      <c r="AA5" s="37"/>
      <c r="AB5" s="37" t="s">
        <v>1018</v>
      </c>
    </row>
    <row r="6" ht="40.15" customHeight="1" spans="1:28">
      <c r="A6" t="s">
        <v>260</v>
      </c>
      <c r="B6" t="s">
        <v>261</v>
      </c>
      <c r="C6" t="s">
        <v>19</v>
      </c>
      <c r="D6" s="37">
        <v>2</v>
      </c>
      <c r="E6" s="37"/>
      <c r="F6" s="37"/>
      <c r="G6" s="37"/>
      <c r="H6" s="37"/>
      <c r="I6" s="37"/>
      <c r="J6" s="37"/>
      <c r="K6" s="37"/>
      <c r="L6" s="37"/>
      <c r="M6" s="37"/>
      <c r="N6" s="37"/>
      <c r="O6" s="37"/>
      <c r="P6" s="41"/>
      <c r="Q6" s="41"/>
      <c r="R6" s="41"/>
      <c r="S6" s="37"/>
      <c r="T6" s="37"/>
      <c r="U6" s="37"/>
      <c r="V6" s="37"/>
      <c r="W6" s="37"/>
      <c r="X6" s="37"/>
      <c r="Y6" s="37"/>
      <c r="Z6" s="37"/>
      <c r="AA6" s="37"/>
      <c r="AB6" s="37"/>
    </row>
    <row r="7" ht="40.15" customHeight="1" spans="1:28">
      <c r="A7" t="s">
        <v>282</v>
      </c>
      <c r="B7" t="s">
        <v>283</v>
      </c>
      <c r="C7" t="s">
        <v>284</v>
      </c>
      <c r="D7" s="37">
        <v>3</v>
      </c>
      <c r="E7" s="37"/>
      <c r="F7" s="37"/>
      <c r="G7" s="37"/>
      <c r="H7" s="37"/>
      <c r="I7" s="37"/>
      <c r="J7" s="37"/>
      <c r="K7" s="37"/>
      <c r="L7" s="37"/>
      <c r="M7" s="37"/>
      <c r="N7" s="37"/>
      <c r="O7" s="37"/>
      <c r="P7" s="41"/>
      <c r="Q7" s="41"/>
      <c r="R7" s="41"/>
      <c r="S7" s="37"/>
      <c r="T7" s="37"/>
      <c r="U7" s="37"/>
      <c r="V7" s="37"/>
      <c r="W7" s="37"/>
      <c r="X7" s="37"/>
      <c r="Y7" s="37"/>
      <c r="Z7" s="37"/>
      <c r="AA7" s="37"/>
      <c r="AB7" s="37"/>
    </row>
    <row r="8" ht="40.15" customHeight="1" spans="1:28">
      <c r="A8" t="s">
        <v>291</v>
      </c>
      <c r="B8" t="s">
        <v>292</v>
      </c>
      <c r="C8" t="s">
        <v>293</v>
      </c>
      <c r="D8" s="37">
        <v>4</v>
      </c>
      <c r="E8" s="37"/>
      <c r="F8" s="37"/>
      <c r="G8" s="37"/>
      <c r="H8" s="37"/>
      <c r="I8" s="37"/>
      <c r="J8" s="37"/>
      <c r="K8" s="37"/>
      <c r="L8" s="37"/>
      <c r="M8" s="37"/>
      <c r="N8" s="37"/>
      <c r="O8" s="37"/>
      <c r="P8" s="41"/>
      <c r="Q8" s="41"/>
      <c r="R8" s="41"/>
      <c r="S8" s="37"/>
      <c r="T8" s="37"/>
      <c r="U8" s="37"/>
      <c r="V8" s="37"/>
      <c r="W8" s="37"/>
      <c r="X8" s="37"/>
      <c r="Y8" s="37"/>
      <c r="Z8" s="37"/>
      <c r="AA8" s="37"/>
      <c r="AB8" s="37"/>
    </row>
    <row r="9" ht="40.15" customHeight="1" spans="1:28">
      <c r="A9" t="s">
        <v>299</v>
      </c>
      <c r="B9" t="s">
        <v>300</v>
      </c>
      <c r="C9" t="s">
        <v>301</v>
      </c>
      <c r="D9" s="37">
        <v>5</v>
      </c>
      <c r="E9" s="37"/>
      <c r="F9" s="37"/>
      <c r="G9" s="37"/>
      <c r="H9" s="37"/>
      <c r="I9" s="37"/>
      <c r="J9" s="37"/>
      <c r="K9" s="37"/>
      <c r="L9" s="37"/>
      <c r="M9" s="37"/>
      <c r="N9" s="37"/>
      <c r="O9" s="37"/>
      <c r="P9" s="41"/>
      <c r="Q9" s="41"/>
      <c r="R9" s="41"/>
      <c r="S9" s="37"/>
      <c r="T9" s="37"/>
      <c r="U9" s="37"/>
      <c r="V9" s="37"/>
      <c r="W9" s="37"/>
      <c r="X9" s="37"/>
      <c r="Y9" s="37"/>
      <c r="Z9" s="37"/>
      <c r="AA9" s="37"/>
      <c r="AB9" s="37"/>
    </row>
    <row r="10" ht="40.15" customHeight="1" spans="1:28">
      <c r="A10" t="s">
        <v>310</v>
      </c>
      <c r="B10" t="s">
        <v>311</v>
      </c>
      <c r="C10" t="s">
        <v>312</v>
      </c>
      <c r="D10" s="37">
        <v>6</v>
      </c>
      <c r="E10" s="37"/>
      <c r="F10" s="37"/>
      <c r="G10" s="37"/>
      <c r="H10" s="37"/>
      <c r="I10" s="37"/>
      <c r="J10" s="37"/>
      <c r="K10" s="37"/>
      <c r="L10" s="37"/>
      <c r="M10" s="37"/>
      <c r="N10" s="37"/>
      <c r="O10" s="37"/>
      <c r="P10" s="41"/>
      <c r="Q10" s="41"/>
      <c r="R10" s="41"/>
      <c r="S10" s="37"/>
      <c r="T10" s="37"/>
      <c r="U10" s="37"/>
      <c r="V10" s="37"/>
      <c r="W10" s="37"/>
      <c r="X10" s="37"/>
      <c r="Y10" s="37"/>
      <c r="Z10" s="37"/>
      <c r="AA10" s="37"/>
      <c r="AB10" s="37"/>
    </row>
    <row r="11" ht="40.15" customHeight="1" spans="1:28">
      <c r="A11" t="s">
        <v>319</v>
      </c>
      <c r="B11" t="s">
        <v>278</v>
      </c>
      <c r="C11" t="s">
        <v>250</v>
      </c>
      <c r="D11" s="37">
        <v>7</v>
      </c>
      <c r="E11" s="37"/>
      <c r="F11" s="37"/>
      <c r="G11" s="37"/>
      <c r="H11" s="37"/>
      <c r="I11" s="37"/>
      <c r="J11" s="37"/>
      <c r="K11" s="37"/>
      <c r="L11" s="37"/>
      <c r="M11" s="37"/>
      <c r="N11" s="37"/>
      <c r="O11" s="37"/>
      <c r="P11" s="41"/>
      <c r="Q11" s="41"/>
      <c r="R11" s="41"/>
      <c r="S11" s="37"/>
      <c r="T11" s="37"/>
      <c r="U11" s="37"/>
      <c r="V11" s="37"/>
      <c r="W11" s="37"/>
      <c r="X11" s="37"/>
      <c r="Y11" s="37"/>
      <c r="Z11" s="37"/>
      <c r="AA11" s="37"/>
      <c r="AB11" s="37"/>
    </row>
    <row r="12" ht="40.15" customHeight="1" spans="1:28">
      <c r="A12" t="s">
        <v>326</v>
      </c>
      <c r="B12" t="s">
        <v>327</v>
      </c>
      <c r="D12" s="37">
        <v>8</v>
      </c>
      <c r="E12" s="37"/>
      <c r="F12" s="37"/>
      <c r="G12" s="37"/>
      <c r="H12" s="37"/>
      <c r="I12" s="37"/>
      <c r="J12" s="37"/>
      <c r="K12" s="37"/>
      <c r="L12" s="37"/>
      <c r="M12" s="37"/>
      <c r="N12" s="37"/>
      <c r="O12" s="37"/>
      <c r="P12" s="41"/>
      <c r="Q12" s="41"/>
      <c r="R12" s="41"/>
      <c r="S12" s="37"/>
      <c r="T12" s="37"/>
      <c r="U12" s="37"/>
      <c r="V12" s="37"/>
      <c r="W12" s="37"/>
      <c r="X12" s="37"/>
      <c r="Y12" s="37"/>
      <c r="Z12" s="37"/>
      <c r="AA12" s="37"/>
      <c r="AB12" s="37"/>
    </row>
    <row r="13" ht="40.15" customHeight="1" spans="1:28">
      <c r="A13" t="s">
        <v>333</v>
      </c>
      <c r="B13" t="s">
        <v>250</v>
      </c>
      <c r="D13" s="37">
        <v>9</v>
      </c>
      <c r="E13" s="37"/>
      <c r="F13" s="37"/>
      <c r="G13" s="37"/>
      <c r="H13" s="37"/>
      <c r="I13" s="37"/>
      <c r="J13" s="37"/>
      <c r="K13" s="37"/>
      <c r="L13" s="37"/>
      <c r="M13" s="37"/>
      <c r="N13" s="37"/>
      <c r="O13" s="37"/>
      <c r="P13" s="41"/>
      <c r="Q13" s="41"/>
      <c r="R13" s="41"/>
      <c r="S13" s="37"/>
      <c r="T13" s="37"/>
      <c r="U13" s="37"/>
      <c r="V13" s="37"/>
      <c r="W13" s="37"/>
      <c r="X13" s="37"/>
      <c r="Y13" s="37"/>
      <c r="Z13" s="37"/>
      <c r="AA13" s="37"/>
      <c r="AB13" s="37"/>
    </row>
    <row r="14" ht="40.15" customHeight="1" spans="1:28">
      <c r="A14" t="s">
        <v>1019</v>
      </c>
      <c r="D14" s="37">
        <v>10</v>
      </c>
      <c r="E14" s="37"/>
      <c r="F14" s="37"/>
      <c r="G14" s="37"/>
      <c r="H14" s="37"/>
      <c r="I14" s="37"/>
      <c r="J14" s="37"/>
      <c r="K14" s="37"/>
      <c r="L14" s="37"/>
      <c r="M14" s="37"/>
      <c r="N14" s="37"/>
      <c r="O14" s="37"/>
      <c r="P14" s="41"/>
      <c r="Q14" s="41"/>
      <c r="R14" s="41"/>
      <c r="S14" s="37"/>
      <c r="T14" s="37"/>
      <c r="U14" s="37"/>
      <c r="V14" s="37"/>
      <c r="W14" s="37"/>
      <c r="X14" s="37"/>
      <c r="Y14" s="37"/>
      <c r="Z14" s="37"/>
      <c r="AA14" s="37"/>
      <c r="AB14" s="37"/>
    </row>
    <row r="15" ht="46.15" customHeight="1" spans="4:28">
      <c r="D15" s="38" t="s">
        <v>1020</v>
      </c>
      <c r="E15" s="38"/>
      <c r="F15" s="38"/>
      <c r="G15" s="38"/>
      <c r="H15" s="38"/>
      <c r="I15" s="38"/>
      <c r="J15" s="38"/>
      <c r="K15" s="38"/>
      <c r="L15" s="38"/>
      <c r="M15" s="38"/>
      <c r="N15" s="38"/>
      <c r="O15" s="38"/>
      <c r="P15" s="38"/>
      <c r="Q15" s="38"/>
      <c r="R15" s="38"/>
      <c r="S15" s="38"/>
      <c r="T15" s="38"/>
      <c r="U15" s="38"/>
      <c r="V15" s="38"/>
      <c r="W15" s="38"/>
      <c r="X15" s="38"/>
      <c r="Y15" s="38"/>
      <c r="Z15" s="38"/>
      <c r="AA15" s="38"/>
      <c r="AB15" s="38"/>
    </row>
  </sheetData>
  <mergeCells count="19">
    <mergeCell ref="D1:E1"/>
    <mergeCell ref="D2:AB2"/>
    <mergeCell ref="I3:J3"/>
    <mergeCell ref="O3:Q3"/>
    <mergeCell ref="T3:W3"/>
    <mergeCell ref="X3:Y3"/>
    <mergeCell ref="Z3:AA3"/>
    <mergeCell ref="D15:AB15"/>
    <mergeCell ref="D3:D4"/>
    <mergeCell ref="E3:E4"/>
    <mergeCell ref="F3:F4"/>
    <mergeCell ref="G3:G4"/>
    <mergeCell ref="H3:H4"/>
    <mergeCell ref="K3:K4"/>
    <mergeCell ref="L3:L4"/>
    <mergeCell ref="M3:M4"/>
    <mergeCell ref="N3:N4"/>
    <mergeCell ref="R3:R4"/>
    <mergeCell ref="AB3:AB4"/>
  </mergeCells>
  <dataValidations count="2">
    <dataValidation type="list" allowBlank="1" showInputMessage="1" showErrorMessage="1" sqref="J5 J12 J13 J14 J6:J9 J10:J11">
      <formula1>INDIRECT($I5)</formula1>
    </dataValidation>
    <dataValidation type="list" allowBlank="1" showInputMessage="1" showErrorMessage="1" sqref="I5:I14">
      <formula1>'附表 3-2'!项目大类</formula1>
    </dataValidation>
  </dataValidations>
  <pageMargins left="0.707638888888889" right="0.707638888888889" top="0.747916666666667" bottom="0.747916666666667" header="0.313888888888889" footer="0.313888888888889"/>
  <pageSetup paperSize="9" scale="68"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1"/>
    <pageSetUpPr fitToPage="1"/>
  </sheetPr>
  <dimension ref="A1:V28"/>
  <sheetViews>
    <sheetView topLeftCell="F6" workbookViewId="0">
      <selection activeCell="U17" sqref="U17"/>
    </sheetView>
  </sheetViews>
  <sheetFormatPr defaultColWidth="9" defaultRowHeight="13.5"/>
  <cols>
    <col min="1" max="1" width="4.25" customWidth="1"/>
    <col min="2" max="2" width="32.125" customWidth="1"/>
    <col min="3" max="3" width="14.375" customWidth="1"/>
    <col min="4" max="4" width="19" customWidth="1"/>
    <col min="5" max="6" width="17.125" customWidth="1"/>
    <col min="7" max="7" width="22.25" customWidth="1"/>
    <col min="8" max="8" width="10.5" customWidth="1"/>
    <col min="9" max="11" width="10.375" customWidth="1"/>
    <col min="12" max="12" width="18.5" customWidth="1"/>
    <col min="13" max="13" width="10.25" customWidth="1"/>
    <col min="14" max="16" width="12.375" customWidth="1"/>
    <col min="17" max="17" width="10.25" customWidth="1"/>
    <col min="18" max="20" width="12.375" customWidth="1"/>
    <col min="21" max="21" width="10.75" customWidth="1"/>
    <col min="22" max="22" width="9.625" customWidth="1"/>
  </cols>
  <sheetData>
    <row r="1" ht="26.25" customHeight="1" spans="1:8">
      <c r="A1" s="2" t="s">
        <v>99</v>
      </c>
      <c r="B1" s="2"/>
      <c r="C1" s="2"/>
      <c r="H1" s="23"/>
    </row>
    <row r="2" ht="26.25" customHeight="1" spans="1:12">
      <c r="A2" s="3" t="s">
        <v>605</v>
      </c>
      <c r="B2" s="3"/>
      <c r="C2" s="3"/>
      <c r="D2" s="3"/>
      <c r="E2" s="3"/>
      <c r="F2" s="3"/>
      <c r="G2" s="3"/>
      <c r="H2" s="3"/>
      <c r="I2" s="3"/>
      <c r="J2" s="3"/>
      <c r="K2" s="3"/>
      <c r="L2" s="3"/>
    </row>
    <row r="3" ht="26.25" customHeight="1" spans="1:12">
      <c r="A3" s="4" t="s">
        <v>80</v>
      </c>
      <c r="B3" s="4"/>
      <c r="C3" s="5"/>
      <c r="D3" s="5" t="s">
        <v>81</v>
      </c>
      <c r="E3" s="5"/>
      <c r="F3" s="3"/>
      <c r="G3" s="3"/>
      <c r="H3" s="3"/>
      <c r="I3" s="3"/>
      <c r="J3" s="3"/>
      <c r="K3" s="3"/>
      <c r="L3" s="3"/>
    </row>
    <row r="4" ht="19.5" customHeight="1" spans="1:20">
      <c r="A4" s="6" t="s">
        <v>2</v>
      </c>
      <c r="B4" s="6" t="s">
        <v>43</v>
      </c>
      <c r="C4" s="6" t="s">
        <v>44</v>
      </c>
      <c r="D4" s="6" t="s">
        <v>45</v>
      </c>
      <c r="E4" s="6" t="s">
        <v>101</v>
      </c>
      <c r="F4" s="6" t="s">
        <v>46</v>
      </c>
      <c r="G4" s="6" t="s">
        <v>102</v>
      </c>
      <c r="H4" s="7" t="s">
        <v>47</v>
      </c>
      <c r="I4" s="16"/>
      <c r="J4" s="16"/>
      <c r="K4" s="16"/>
      <c r="L4" s="6" t="s">
        <v>102</v>
      </c>
      <c r="M4" s="7" t="s">
        <v>47</v>
      </c>
      <c r="N4" s="16"/>
      <c r="O4" s="16"/>
      <c r="P4" s="16"/>
      <c r="Q4" s="7" t="s">
        <v>47</v>
      </c>
      <c r="R4" s="16"/>
      <c r="S4" s="16"/>
      <c r="T4" s="16"/>
    </row>
    <row r="5" ht="19.5" customHeight="1" spans="1:20">
      <c r="A5" s="8"/>
      <c r="B5" s="8"/>
      <c r="C5" s="8"/>
      <c r="D5" s="8"/>
      <c r="E5" s="8"/>
      <c r="F5" s="8"/>
      <c r="G5" s="8"/>
      <c r="H5" s="9" t="s">
        <v>29</v>
      </c>
      <c r="I5" s="17" t="s">
        <v>55</v>
      </c>
      <c r="J5" s="16"/>
      <c r="K5" s="16"/>
      <c r="L5" s="8"/>
      <c r="M5" s="9" t="s">
        <v>29</v>
      </c>
      <c r="N5" s="17" t="s">
        <v>55</v>
      </c>
      <c r="O5" s="16"/>
      <c r="P5" s="16"/>
      <c r="Q5" s="9" t="s">
        <v>29</v>
      </c>
      <c r="R5" s="17" t="s">
        <v>55</v>
      </c>
      <c r="S5" s="16"/>
      <c r="T5" s="16"/>
    </row>
    <row r="6" ht="19.5" customHeight="1" spans="1:20">
      <c r="A6" s="8"/>
      <c r="B6" s="8"/>
      <c r="C6" s="8"/>
      <c r="D6" s="8"/>
      <c r="E6" s="8"/>
      <c r="F6" s="8"/>
      <c r="G6" s="8"/>
      <c r="H6" s="10"/>
      <c r="I6" s="9" t="s">
        <v>103</v>
      </c>
      <c r="J6" s="10"/>
      <c r="K6" s="10"/>
      <c r="L6" s="8"/>
      <c r="M6" s="10"/>
      <c r="N6" s="9" t="s">
        <v>103</v>
      </c>
      <c r="O6" s="10"/>
      <c r="P6" s="10"/>
      <c r="Q6" s="10"/>
      <c r="R6" s="9" t="s">
        <v>103</v>
      </c>
      <c r="S6" s="10"/>
      <c r="T6" s="10"/>
    </row>
    <row r="7" ht="49.9" customHeight="1" spans="1:20">
      <c r="A7" s="11"/>
      <c r="B7" s="11"/>
      <c r="C7" s="11"/>
      <c r="D7" s="11"/>
      <c r="E7" s="11"/>
      <c r="F7" s="11"/>
      <c r="G7" s="11"/>
      <c r="H7" s="10"/>
      <c r="I7" s="9" t="s">
        <v>8</v>
      </c>
      <c r="J7" s="9" t="s">
        <v>9</v>
      </c>
      <c r="K7" s="9" t="s">
        <v>10</v>
      </c>
      <c r="L7" s="11"/>
      <c r="M7" s="10"/>
      <c r="N7" s="9" t="s">
        <v>8</v>
      </c>
      <c r="O7" s="9" t="s">
        <v>9</v>
      </c>
      <c r="P7" s="9" t="s">
        <v>10</v>
      </c>
      <c r="Q7" s="10"/>
      <c r="R7" s="9" t="s">
        <v>8</v>
      </c>
      <c r="S7" s="9" t="s">
        <v>9</v>
      </c>
      <c r="T7" s="9" t="s">
        <v>10</v>
      </c>
    </row>
    <row r="8" s="1" customFormat="1" ht="24" customHeight="1" spans="1:22">
      <c r="A8" s="17" t="s">
        <v>29</v>
      </c>
      <c r="B8" s="20"/>
      <c r="C8" s="9"/>
      <c r="D8" s="9"/>
      <c r="E8" s="9"/>
      <c r="F8" s="9"/>
      <c r="G8" s="9"/>
      <c r="H8" s="12">
        <f>I8+J8+K8</f>
        <v>4379</v>
      </c>
      <c r="I8" s="12">
        <f t="shared" ref="I8:K8" si="0">I9+I10+I11+I12+I13+I14+I15+I16+I17+I18+I19+I20+I21+I22+I23+I24</f>
        <v>2453</v>
      </c>
      <c r="J8" s="12">
        <f t="shared" si="0"/>
        <v>1926</v>
      </c>
      <c r="K8" s="12">
        <f t="shared" si="0"/>
        <v>0</v>
      </c>
      <c r="L8" s="12"/>
      <c r="M8" s="12">
        <f>N8+O8+P8</f>
        <v>0</v>
      </c>
      <c r="N8" s="12">
        <f t="shared" ref="N8:P8" si="1">N9+N10+N11+N12+N13+N14+N15+N16+N17+N18+N19+N20+N21+N22+N23+N24</f>
        <v>0</v>
      </c>
      <c r="O8" s="12">
        <f t="shared" si="1"/>
        <v>0</v>
      </c>
      <c r="P8" s="12">
        <f t="shared" si="1"/>
        <v>0</v>
      </c>
      <c r="Q8" s="12">
        <f>R8+S8+T8</f>
        <v>4379</v>
      </c>
      <c r="R8" s="12">
        <f t="shared" ref="R8:T8" si="2">R9+R10+R11+R12+R13+R14+R15+R16+R17+R18+R19+R20+R21+R22+R23+R24</f>
        <v>2453</v>
      </c>
      <c r="S8" s="12">
        <f t="shared" si="2"/>
        <v>1926</v>
      </c>
      <c r="T8" s="12">
        <f t="shared" si="2"/>
        <v>0</v>
      </c>
      <c r="U8" s="31">
        <v>1926</v>
      </c>
      <c r="V8" s="32">
        <f>U8-S8</f>
        <v>0</v>
      </c>
    </row>
    <row r="9" ht="24" customHeight="1" spans="1:20">
      <c r="A9" s="13">
        <v>13</v>
      </c>
      <c r="B9" s="13" t="s">
        <v>622</v>
      </c>
      <c r="C9" s="13" t="s">
        <v>137</v>
      </c>
      <c r="D9" s="13"/>
      <c r="E9" s="13"/>
      <c r="F9" s="13" t="s">
        <v>36</v>
      </c>
      <c r="G9" s="13" t="s">
        <v>1021</v>
      </c>
      <c r="H9" s="14">
        <f t="shared" ref="H9:H15" si="3">I9+J9+K9</f>
        <v>11</v>
      </c>
      <c r="I9" s="14"/>
      <c r="J9" s="14">
        <v>11</v>
      </c>
      <c r="K9" s="14"/>
      <c r="L9" s="14"/>
      <c r="M9" s="14">
        <f t="shared" ref="M9:M24" si="4">N9+O9+P9</f>
        <v>-3.7989</v>
      </c>
      <c r="N9" s="14"/>
      <c r="O9" s="14">
        <v>-3.7989</v>
      </c>
      <c r="P9" s="14"/>
      <c r="Q9" s="14">
        <f t="shared" ref="Q9:Q24" si="5">R9+S9+T9</f>
        <v>7.2011</v>
      </c>
      <c r="R9" s="14">
        <f>I9+N9</f>
        <v>0</v>
      </c>
      <c r="S9" s="14">
        <f>J9+O9</f>
        <v>7.2011</v>
      </c>
      <c r="T9" s="14">
        <f t="shared" ref="T9" si="6">K9+P9</f>
        <v>0</v>
      </c>
    </row>
    <row r="10" ht="24" customHeight="1" spans="1:20">
      <c r="A10" s="13">
        <v>14</v>
      </c>
      <c r="B10" s="13" t="s">
        <v>623</v>
      </c>
      <c r="C10" s="13" t="s">
        <v>137</v>
      </c>
      <c r="D10" s="13"/>
      <c r="E10" s="13"/>
      <c r="F10" s="13" t="s">
        <v>36</v>
      </c>
      <c r="G10" s="13" t="s">
        <v>1021</v>
      </c>
      <c r="H10" s="14">
        <f t="shared" si="3"/>
        <v>50</v>
      </c>
      <c r="I10" s="14"/>
      <c r="J10" s="14">
        <v>50</v>
      </c>
      <c r="K10" s="14"/>
      <c r="L10" s="14" t="s">
        <v>1022</v>
      </c>
      <c r="M10" s="14">
        <f t="shared" si="4"/>
        <v>47.7989</v>
      </c>
      <c r="N10" s="14"/>
      <c r="O10" s="14">
        <f>44+3.7989</f>
        <v>47.7989</v>
      </c>
      <c r="P10" s="14"/>
      <c r="Q10" s="14">
        <f t="shared" si="5"/>
        <v>97.7989</v>
      </c>
      <c r="R10" s="14">
        <f t="shared" ref="R10:R24" si="7">I10+N10</f>
        <v>0</v>
      </c>
      <c r="S10" s="14">
        <f t="shared" ref="S10:S24" si="8">J10+O10</f>
        <v>97.7989</v>
      </c>
      <c r="T10" s="14">
        <f t="shared" ref="T10:T24" si="9">K10+P10</f>
        <v>0</v>
      </c>
    </row>
    <row r="11" ht="24" customHeight="1" spans="1:20">
      <c r="A11" s="13">
        <v>15</v>
      </c>
      <c r="B11" s="13" t="s">
        <v>624</v>
      </c>
      <c r="C11" s="13" t="s">
        <v>137</v>
      </c>
      <c r="D11" s="13"/>
      <c r="E11" s="13"/>
      <c r="F11" s="13" t="s">
        <v>36</v>
      </c>
      <c r="G11" s="13" t="s">
        <v>1023</v>
      </c>
      <c r="H11" s="14">
        <f t="shared" si="3"/>
        <v>720</v>
      </c>
      <c r="I11" s="14"/>
      <c r="J11" s="14">
        <v>720</v>
      </c>
      <c r="K11" s="14"/>
      <c r="L11" s="14"/>
      <c r="M11" s="14">
        <f t="shared" si="4"/>
        <v>0</v>
      </c>
      <c r="N11" s="14"/>
      <c r="O11" s="14"/>
      <c r="P11" s="14"/>
      <c r="Q11" s="14">
        <f t="shared" si="5"/>
        <v>720</v>
      </c>
      <c r="R11" s="14">
        <f t="shared" si="7"/>
        <v>0</v>
      </c>
      <c r="S11" s="14">
        <f t="shared" si="8"/>
        <v>720</v>
      </c>
      <c r="T11" s="14">
        <f t="shared" si="9"/>
        <v>0</v>
      </c>
    </row>
    <row r="12" ht="24" customHeight="1" spans="1:20">
      <c r="A12" s="13">
        <v>16</v>
      </c>
      <c r="B12" s="13" t="s">
        <v>625</v>
      </c>
      <c r="C12" s="13" t="s">
        <v>137</v>
      </c>
      <c r="D12" s="13"/>
      <c r="E12" s="13"/>
      <c r="F12" s="13" t="s">
        <v>36</v>
      </c>
      <c r="G12" s="13" t="s">
        <v>1021</v>
      </c>
      <c r="H12" s="14">
        <f t="shared" si="3"/>
        <v>1059</v>
      </c>
      <c r="I12" s="14">
        <v>964</v>
      </c>
      <c r="J12" s="14">
        <v>95</v>
      </c>
      <c r="K12" s="14"/>
      <c r="L12" s="14"/>
      <c r="M12" s="14">
        <f t="shared" si="4"/>
        <v>0</v>
      </c>
      <c r="N12" s="14"/>
      <c r="O12" s="14"/>
      <c r="P12" s="14"/>
      <c r="Q12" s="14">
        <f t="shared" si="5"/>
        <v>1059</v>
      </c>
      <c r="R12" s="14">
        <f t="shared" si="7"/>
        <v>964</v>
      </c>
      <c r="S12" s="14">
        <f t="shared" si="8"/>
        <v>95</v>
      </c>
      <c r="T12" s="14">
        <f t="shared" si="9"/>
        <v>0</v>
      </c>
    </row>
    <row r="13" ht="24" customHeight="1" spans="1:20">
      <c r="A13" s="13">
        <v>17</v>
      </c>
      <c r="B13" s="13" t="s">
        <v>626</v>
      </c>
      <c r="C13" s="13" t="s">
        <v>137</v>
      </c>
      <c r="D13" s="13"/>
      <c r="E13" s="13"/>
      <c r="F13" s="13" t="s">
        <v>36</v>
      </c>
      <c r="G13" s="13" t="s">
        <v>1021</v>
      </c>
      <c r="H13" s="14">
        <f t="shared" si="3"/>
        <v>50</v>
      </c>
      <c r="I13" s="14"/>
      <c r="J13" s="14">
        <v>50</v>
      </c>
      <c r="K13" s="14"/>
      <c r="L13" s="14"/>
      <c r="M13" s="14">
        <f t="shared" si="4"/>
        <v>0</v>
      </c>
      <c r="N13" s="14"/>
      <c r="O13" s="14"/>
      <c r="P13" s="14"/>
      <c r="Q13" s="14">
        <f t="shared" si="5"/>
        <v>50</v>
      </c>
      <c r="R13" s="14">
        <f t="shared" si="7"/>
        <v>0</v>
      </c>
      <c r="S13" s="14">
        <f t="shared" si="8"/>
        <v>50</v>
      </c>
      <c r="T13" s="14">
        <f t="shared" si="9"/>
        <v>0</v>
      </c>
    </row>
    <row r="14" ht="24" customHeight="1" spans="1:20">
      <c r="A14" s="13">
        <v>18</v>
      </c>
      <c r="B14" s="13" t="s">
        <v>627</v>
      </c>
      <c r="C14" s="13" t="s">
        <v>137</v>
      </c>
      <c r="D14" s="13"/>
      <c r="E14" s="13"/>
      <c r="F14" s="13" t="s">
        <v>36</v>
      </c>
      <c r="G14" s="13" t="s">
        <v>1021</v>
      </c>
      <c r="H14" s="14">
        <f t="shared" si="3"/>
        <v>1000</v>
      </c>
      <c r="I14" s="14">
        <v>756</v>
      </c>
      <c r="J14" s="14">
        <v>244</v>
      </c>
      <c r="K14" s="14"/>
      <c r="L14" s="14" t="s">
        <v>1024</v>
      </c>
      <c r="M14" s="14">
        <f t="shared" si="4"/>
        <v>-244</v>
      </c>
      <c r="N14" s="14"/>
      <c r="O14" s="14">
        <f>-44+-200</f>
        <v>-244</v>
      </c>
      <c r="P14" s="14"/>
      <c r="Q14" s="14">
        <f t="shared" si="5"/>
        <v>756</v>
      </c>
      <c r="R14" s="14">
        <f t="shared" si="7"/>
        <v>756</v>
      </c>
      <c r="S14" s="14">
        <f t="shared" si="8"/>
        <v>0</v>
      </c>
      <c r="T14" s="14">
        <f t="shared" si="9"/>
        <v>0</v>
      </c>
    </row>
    <row r="15" ht="45.75" customHeight="1" spans="1:20">
      <c r="A15" s="13">
        <v>19</v>
      </c>
      <c r="B15" s="13" t="s">
        <v>140</v>
      </c>
      <c r="C15" s="13" t="s">
        <v>137</v>
      </c>
      <c r="D15" s="13"/>
      <c r="E15" s="13"/>
      <c r="F15" s="13" t="s">
        <v>38</v>
      </c>
      <c r="G15" s="13" t="s">
        <v>1025</v>
      </c>
      <c r="H15" s="14">
        <f t="shared" si="3"/>
        <v>140</v>
      </c>
      <c r="I15" s="14">
        <v>55</v>
      </c>
      <c r="J15" s="14">
        <v>85</v>
      </c>
      <c r="K15" s="14"/>
      <c r="L15" s="14" t="s">
        <v>1026</v>
      </c>
      <c r="M15" s="14">
        <f t="shared" si="4"/>
        <v>200</v>
      </c>
      <c r="N15" s="14"/>
      <c r="O15" s="14">
        <v>200</v>
      </c>
      <c r="P15" s="14"/>
      <c r="Q15" s="14">
        <f t="shared" si="5"/>
        <v>340</v>
      </c>
      <c r="R15" s="14">
        <f t="shared" si="7"/>
        <v>55</v>
      </c>
      <c r="S15" s="14">
        <f t="shared" si="8"/>
        <v>285</v>
      </c>
      <c r="T15" s="14">
        <f t="shared" si="9"/>
        <v>0</v>
      </c>
    </row>
    <row r="16" ht="33.75" customHeight="1" spans="1:20">
      <c r="A16" s="13">
        <v>1</v>
      </c>
      <c r="B16" s="13" t="s">
        <v>643</v>
      </c>
      <c r="C16" s="13" t="s">
        <v>137</v>
      </c>
      <c r="D16" s="13"/>
      <c r="E16" s="13"/>
      <c r="F16" s="13" t="s">
        <v>679</v>
      </c>
      <c r="G16" s="13" t="s">
        <v>1027</v>
      </c>
      <c r="H16" s="14">
        <f t="shared" ref="H16" si="10">I16+J16+K16</f>
        <v>297.1</v>
      </c>
      <c r="I16" s="14">
        <v>146.6</v>
      </c>
      <c r="J16" s="14">
        <f>90.5+60</f>
        <v>150.5</v>
      </c>
      <c r="K16" s="14"/>
      <c r="L16" s="14"/>
      <c r="M16" s="14">
        <f t="shared" si="4"/>
        <v>0</v>
      </c>
      <c r="N16" s="14"/>
      <c r="O16" s="14"/>
      <c r="P16" s="14"/>
      <c r="Q16" s="14">
        <f t="shared" si="5"/>
        <v>297.1</v>
      </c>
      <c r="R16" s="14">
        <f t="shared" si="7"/>
        <v>146.6</v>
      </c>
      <c r="S16" s="14">
        <f t="shared" si="8"/>
        <v>150.5</v>
      </c>
      <c r="T16" s="14">
        <f t="shared" si="9"/>
        <v>0</v>
      </c>
    </row>
    <row r="17" ht="24" customHeight="1" spans="1:22">
      <c r="A17" s="13">
        <v>12</v>
      </c>
      <c r="B17" s="13" t="s">
        <v>657</v>
      </c>
      <c r="C17" s="13" t="s">
        <v>137</v>
      </c>
      <c r="D17" s="13"/>
      <c r="E17" s="13"/>
      <c r="F17" s="13" t="s">
        <v>36</v>
      </c>
      <c r="G17" s="13" t="s">
        <v>1028</v>
      </c>
      <c r="H17" s="14">
        <f t="shared" ref="H17:H24" si="11">I17+J17+K17</f>
        <v>55.9</v>
      </c>
      <c r="I17" s="14">
        <v>55.9</v>
      </c>
      <c r="J17" s="14"/>
      <c r="K17" s="14"/>
      <c r="L17" s="14" t="s">
        <v>1026</v>
      </c>
      <c r="M17" s="14">
        <f t="shared" si="4"/>
        <v>-6.499676</v>
      </c>
      <c r="N17" s="14">
        <v>-6.499676</v>
      </c>
      <c r="O17" s="14"/>
      <c r="P17" s="14"/>
      <c r="Q17" s="14">
        <f t="shared" si="5"/>
        <v>49.400324</v>
      </c>
      <c r="R17" s="14">
        <f t="shared" si="7"/>
        <v>49.400324</v>
      </c>
      <c r="S17" s="14">
        <f t="shared" si="8"/>
        <v>0</v>
      </c>
      <c r="T17" s="14">
        <f t="shared" si="9"/>
        <v>0</v>
      </c>
      <c r="U17">
        <v>49.400324</v>
      </c>
      <c r="V17">
        <v>0</v>
      </c>
    </row>
    <row r="18" ht="24" customHeight="1" spans="1:22">
      <c r="A18" s="13">
        <v>13</v>
      </c>
      <c r="B18" s="13" t="s">
        <v>658</v>
      </c>
      <c r="C18" s="13" t="s">
        <v>137</v>
      </c>
      <c r="D18" s="13"/>
      <c r="E18" s="13"/>
      <c r="F18" s="13" t="s">
        <v>36</v>
      </c>
      <c r="G18" s="13" t="s">
        <v>1028</v>
      </c>
      <c r="H18" s="14">
        <f t="shared" si="11"/>
        <v>47.7</v>
      </c>
      <c r="I18" s="14">
        <v>47.7</v>
      </c>
      <c r="J18" s="14"/>
      <c r="K18" s="14"/>
      <c r="L18" s="14" t="s">
        <v>1026</v>
      </c>
      <c r="M18" s="14">
        <f t="shared" si="4"/>
        <v>-23.495302</v>
      </c>
      <c r="N18" s="14">
        <v>-23.495302</v>
      </c>
      <c r="O18" s="14"/>
      <c r="P18" s="14"/>
      <c r="Q18" s="14">
        <f t="shared" si="5"/>
        <v>24.204698</v>
      </c>
      <c r="R18" s="14">
        <f t="shared" si="7"/>
        <v>24.204698</v>
      </c>
      <c r="S18" s="14">
        <f t="shared" si="8"/>
        <v>0</v>
      </c>
      <c r="T18" s="14">
        <f t="shared" si="9"/>
        <v>0</v>
      </c>
      <c r="U18">
        <v>24.204698</v>
      </c>
      <c r="V18">
        <v>0</v>
      </c>
    </row>
    <row r="19" ht="24" customHeight="1" spans="1:22">
      <c r="A19" s="13">
        <v>14</v>
      </c>
      <c r="B19" s="13" t="s">
        <v>659</v>
      </c>
      <c r="C19" s="13" t="s">
        <v>137</v>
      </c>
      <c r="D19" s="13"/>
      <c r="E19" s="13"/>
      <c r="F19" s="13" t="s">
        <v>36</v>
      </c>
      <c r="G19" s="13" t="s">
        <v>1028</v>
      </c>
      <c r="H19" s="14">
        <f t="shared" si="11"/>
        <v>72.8</v>
      </c>
      <c r="I19" s="14">
        <v>72.8</v>
      </c>
      <c r="J19" s="14"/>
      <c r="K19" s="14"/>
      <c r="L19" s="14" t="s">
        <v>1026</v>
      </c>
      <c r="M19" s="14">
        <f t="shared" si="4"/>
        <v>-2.555235</v>
      </c>
      <c r="N19" s="14">
        <v>-2.555235</v>
      </c>
      <c r="O19" s="14"/>
      <c r="P19" s="14"/>
      <c r="Q19" s="14">
        <f t="shared" si="5"/>
        <v>70.244765</v>
      </c>
      <c r="R19" s="14">
        <f t="shared" si="7"/>
        <v>70.244765</v>
      </c>
      <c r="S19" s="14">
        <f t="shared" si="8"/>
        <v>0</v>
      </c>
      <c r="T19" s="14">
        <f t="shared" si="9"/>
        <v>0</v>
      </c>
      <c r="U19">
        <v>70.244765</v>
      </c>
      <c r="V19">
        <v>0</v>
      </c>
    </row>
    <row r="20" ht="24" customHeight="1" spans="1:22">
      <c r="A20" s="13">
        <v>15</v>
      </c>
      <c r="B20" s="13" t="s">
        <v>204</v>
      </c>
      <c r="C20" s="13" t="s">
        <v>137</v>
      </c>
      <c r="D20" s="13"/>
      <c r="E20" s="13"/>
      <c r="F20" s="13" t="s">
        <v>36</v>
      </c>
      <c r="G20" s="13" t="s">
        <v>1028</v>
      </c>
      <c r="H20" s="14">
        <f t="shared" si="11"/>
        <v>113.8</v>
      </c>
      <c r="I20" s="14">
        <v>55</v>
      </c>
      <c r="J20" s="14">
        <v>58.8</v>
      </c>
      <c r="K20" s="14"/>
      <c r="L20" s="14" t="s">
        <v>1026</v>
      </c>
      <c r="M20" s="14">
        <f t="shared" si="4"/>
        <v>-69.917462</v>
      </c>
      <c r="N20" s="14">
        <v>-11.117462</v>
      </c>
      <c r="O20" s="14">
        <v>-58.8</v>
      </c>
      <c r="P20" s="14"/>
      <c r="Q20" s="14">
        <f t="shared" si="5"/>
        <v>43.882538</v>
      </c>
      <c r="R20" s="14">
        <f t="shared" si="7"/>
        <v>43.882538</v>
      </c>
      <c r="S20" s="14">
        <f t="shared" si="8"/>
        <v>0</v>
      </c>
      <c r="T20" s="14">
        <f t="shared" si="9"/>
        <v>0</v>
      </c>
      <c r="U20">
        <v>43.882538</v>
      </c>
      <c r="V20">
        <v>0</v>
      </c>
    </row>
    <row r="21" ht="24" customHeight="1" spans="1:22">
      <c r="A21" s="13">
        <v>16</v>
      </c>
      <c r="B21" s="13" t="s">
        <v>206</v>
      </c>
      <c r="C21" s="13" t="s">
        <v>137</v>
      </c>
      <c r="D21" s="13"/>
      <c r="E21" s="13"/>
      <c r="F21" s="13" t="s">
        <v>36</v>
      </c>
      <c r="G21" s="13" t="s">
        <v>1028</v>
      </c>
      <c r="H21" s="14">
        <f t="shared" si="11"/>
        <v>81.7</v>
      </c>
      <c r="I21" s="14"/>
      <c r="J21" s="14">
        <v>81.7</v>
      </c>
      <c r="K21" s="14"/>
      <c r="L21" s="14" t="s">
        <v>1026</v>
      </c>
      <c r="M21" s="14">
        <f t="shared" si="4"/>
        <v>-10.698167</v>
      </c>
      <c r="N21" s="14">
        <v>36.16528</v>
      </c>
      <c r="O21" s="14">
        <f>-36.16528+-10.698167</f>
        <v>-46.863447</v>
      </c>
      <c r="P21" s="14"/>
      <c r="Q21" s="14">
        <f t="shared" si="5"/>
        <v>71.001833</v>
      </c>
      <c r="R21" s="14">
        <f t="shared" si="7"/>
        <v>36.16528</v>
      </c>
      <c r="S21" s="14">
        <f t="shared" si="8"/>
        <v>34.836553</v>
      </c>
      <c r="T21" s="14">
        <f t="shared" si="9"/>
        <v>0</v>
      </c>
      <c r="U21">
        <v>36.16528</v>
      </c>
      <c r="V21">
        <v>34.836553</v>
      </c>
    </row>
    <row r="22" ht="24" customHeight="1" spans="1:22">
      <c r="A22" s="13">
        <v>17</v>
      </c>
      <c r="B22" s="13" t="s">
        <v>660</v>
      </c>
      <c r="C22" s="13" t="s">
        <v>137</v>
      </c>
      <c r="D22" s="13"/>
      <c r="E22" s="13"/>
      <c r="F22" s="13" t="s">
        <v>36</v>
      </c>
      <c r="G22" s="13" t="s">
        <v>1028</v>
      </c>
      <c r="H22" s="14">
        <f t="shared" si="11"/>
        <v>680</v>
      </c>
      <c r="I22" s="14">
        <v>300</v>
      </c>
      <c r="J22" s="14">
        <v>380</v>
      </c>
      <c r="K22" s="14"/>
      <c r="L22" s="14" t="s">
        <v>1026</v>
      </c>
      <c r="M22" s="14">
        <f t="shared" si="4"/>
        <v>-140</v>
      </c>
      <c r="N22" s="14">
        <v>-36.16528</v>
      </c>
      <c r="O22" s="14">
        <f>-140+36.16528</f>
        <v>-103.83472</v>
      </c>
      <c r="P22" s="14"/>
      <c r="Q22" s="14">
        <f t="shared" si="5"/>
        <v>540</v>
      </c>
      <c r="R22" s="14">
        <f t="shared" si="7"/>
        <v>263.83472</v>
      </c>
      <c r="S22" s="14">
        <f t="shared" si="8"/>
        <v>276.16528</v>
      </c>
      <c r="T22" s="14">
        <f t="shared" si="9"/>
        <v>0</v>
      </c>
      <c r="U22">
        <v>263.83472</v>
      </c>
      <c r="V22">
        <v>276.16528</v>
      </c>
    </row>
    <row r="23" ht="24" customHeight="1" spans="1:22">
      <c r="A23" s="13">
        <v>18</v>
      </c>
      <c r="B23" s="13" t="s">
        <v>661</v>
      </c>
      <c r="C23" s="13" t="s">
        <v>137</v>
      </c>
      <c r="D23" s="13"/>
      <c r="E23" s="13"/>
      <c r="F23" s="13" t="s">
        <v>36</v>
      </c>
      <c r="G23" s="13" t="s">
        <v>1026</v>
      </c>
      <c r="H23" s="14">
        <f t="shared" si="11"/>
        <v>0</v>
      </c>
      <c r="I23" s="14"/>
      <c r="J23" s="14"/>
      <c r="K23" s="14"/>
      <c r="L23" s="14" t="s">
        <v>1026</v>
      </c>
      <c r="M23" s="14">
        <f t="shared" si="4"/>
        <v>140</v>
      </c>
      <c r="N23" s="14"/>
      <c r="O23" s="14">
        <v>140</v>
      </c>
      <c r="P23" s="14"/>
      <c r="Q23" s="14">
        <f t="shared" si="5"/>
        <v>140</v>
      </c>
      <c r="R23" s="14">
        <f t="shared" si="7"/>
        <v>0</v>
      </c>
      <c r="S23" s="14">
        <f t="shared" si="8"/>
        <v>140</v>
      </c>
      <c r="T23" s="14">
        <f t="shared" si="9"/>
        <v>0</v>
      </c>
      <c r="U23">
        <v>0</v>
      </c>
      <c r="V23">
        <v>140</v>
      </c>
    </row>
    <row r="24" ht="24" customHeight="1" spans="1:22">
      <c r="A24" s="13">
        <v>19</v>
      </c>
      <c r="B24" s="13" t="s">
        <v>202</v>
      </c>
      <c r="C24" s="13" t="s">
        <v>137</v>
      </c>
      <c r="D24" s="13"/>
      <c r="E24" s="13"/>
      <c r="F24" s="13" t="s">
        <v>36</v>
      </c>
      <c r="G24" s="13" t="s">
        <v>1026</v>
      </c>
      <c r="H24" s="14">
        <f t="shared" si="11"/>
        <v>0</v>
      </c>
      <c r="I24" s="14"/>
      <c r="J24" s="14"/>
      <c r="K24" s="14"/>
      <c r="L24" s="14" t="s">
        <v>1026</v>
      </c>
      <c r="M24" s="14">
        <f t="shared" si="4"/>
        <v>113.165842</v>
      </c>
      <c r="N24" s="14">
        <f>-N17+-N18+-N19+-N20</f>
        <v>43.667675</v>
      </c>
      <c r="O24" s="14">
        <f>58.8+10.698167</f>
        <v>69.498167</v>
      </c>
      <c r="P24" s="14"/>
      <c r="Q24" s="14">
        <f t="shared" si="5"/>
        <v>113.165842</v>
      </c>
      <c r="R24" s="14">
        <f t="shared" si="7"/>
        <v>43.667675</v>
      </c>
      <c r="S24" s="14">
        <f t="shared" si="8"/>
        <v>69.498167</v>
      </c>
      <c r="T24" s="14">
        <f t="shared" si="9"/>
        <v>0</v>
      </c>
      <c r="U24">
        <v>43.667675</v>
      </c>
      <c r="V24">
        <v>69.498167</v>
      </c>
    </row>
    <row r="25" spans="1:12">
      <c r="A25" s="15" t="s">
        <v>209</v>
      </c>
      <c r="B25" s="15"/>
      <c r="C25" s="15"/>
      <c r="D25" s="15"/>
      <c r="E25" s="15"/>
      <c r="F25" s="15"/>
      <c r="G25" s="15"/>
      <c r="H25" s="15"/>
      <c r="I25" s="15"/>
      <c r="J25" s="15"/>
      <c r="K25" s="15"/>
      <c r="L25" s="15"/>
    </row>
    <row r="26" spans="1:12">
      <c r="A26" s="15"/>
      <c r="B26" s="15"/>
      <c r="C26" s="15"/>
      <c r="D26" s="15"/>
      <c r="E26" s="15"/>
      <c r="F26" s="15"/>
      <c r="G26" s="15"/>
      <c r="H26" s="15"/>
      <c r="I26" s="15"/>
      <c r="J26" s="15"/>
      <c r="K26" s="15"/>
      <c r="L26" s="15"/>
    </row>
    <row r="27" spans="1:12">
      <c r="A27" s="15"/>
      <c r="B27" s="15"/>
      <c r="C27" s="15"/>
      <c r="D27" s="15"/>
      <c r="E27" s="15"/>
      <c r="F27" s="15"/>
      <c r="G27" s="15"/>
      <c r="H27" s="15"/>
      <c r="I27" s="15"/>
      <c r="J27" s="15"/>
      <c r="K27" s="15"/>
      <c r="L27" s="15"/>
    </row>
    <row r="28" spans="11:12">
      <c r="K28" s="18"/>
      <c r="L28" s="18"/>
    </row>
  </sheetData>
  <mergeCells count="25">
    <mergeCell ref="A1:C1"/>
    <mergeCell ref="A2:K2"/>
    <mergeCell ref="A3:B3"/>
    <mergeCell ref="H4:K4"/>
    <mergeCell ref="M4:P4"/>
    <mergeCell ref="Q4:T4"/>
    <mergeCell ref="I5:K5"/>
    <mergeCell ref="N5:P5"/>
    <mergeCell ref="R5:T5"/>
    <mergeCell ref="I6:K6"/>
    <mergeCell ref="N6:P6"/>
    <mergeCell ref="R6:T6"/>
    <mergeCell ref="A8:B8"/>
    <mergeCell ref="A4:A7"/>
    <mergeCell ref="B4:B7"/>
    <mergeCell ref="C4:C7"/>
    <mergeCell ref="D4:D7"/>
    <mergeCell ref="E4:E7"/>
    <mergeCell ref="F4:F7"/>
    <mergeCell ref="G4:G7"/>
    <mergeCell ref="H5:H7"/>
    <mergeCell ref="L4:L7"/>
    <mergeCell ref="M5:M7"/>
    <mergeCell ref="Q5:Q7"/>
    <mergeCell ref="A25:K27"/>
  </mergeCells>
  <pageMargins left="0.707638888888889" right="0.707638888888889" top="0.747916666666667" bottom="0.747916666666667" header="0.313888888888889" footer="0.313888888888889"/>
  <pageSetup paperSize="9" scale="61"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1"/>
    <pageSetUpPr fitToPage="1"/>
  </sheetPr>
  <dimension ref="A1:AG46"/>
  <sheetViews>
    <sheetView zoomScale="85" zoomScaleNormal="85" workbookViewId="0">
      <selection activeCell="F19" sqref="F19"/>
    </sheetView>
  </sheetViews>
  <sheetFormatPr defaultColWidth="9" defaultRowHeight="13.5"/>
  <cols>
    <col min="1" max="1" width="4.25" customWidth="1"/>
    <col min="2" max="2" width="25.875" customWidth="1"/>
    <col min="3" max="3" width="14.375" hidden="1" customWidth="1"/>
    <col min="4" max="5" width="19" hidden="1" customWidth="1"/>
    <col min="6" max="7" width="14.75" customWidth="1"/>
    <col min="8" max="26" width="12.375" customWidth="1"/>
    <col min="27" max="27" width="18.375" customWidth="1"/>
    <col min="28" max="30" width="14.75" customWidth="1"/>
  </cols>
  <sheetData>
    <row r="1" ht="26.25" customHeight="1" spans="1:8">
      <c r="A1" s="2" t="s">
        <v>99</v>
      </c>
      <c r="B1" s="2"/>
      <c r="C1" s="2"/>
      <c r="H1" s="23"/>
    </row>
    <row r="2" ht="26.25" customHeight="1" spans="1:30">
      <c r="A2" s="3" t="s">
        <v>605</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ht="26.25" customHeight="1" spans="1:26">
      <c r="A3" s="4" t="s">
        <v>80</v>
      </c>
      <c r="B3" s="4"/>
      <c r="C3" s="5"/>
      <c r="D3" s="5" t="s">
        <v>81</v>
      </c>
      <c r="E3" s="5"/>
      <c r="F3" s="3"/>
      <c r="G3" s="3"/>
      <c r="H3" s="24" t="s">
        <v>1029</v>
      </c>
      <c r="I3" s="24"/>
      <c r="J3" s="24"/>
      <c r="K3" s="24"/>
      <c r="L3" s="24" t="s">
        <v>1030</v>
      </c>
      <c r="M3" s="24"/>
      <c r="N3" s="24"/>
      <c r="O3" s="24"/>
      <c r="P3" s="24"/>
      <c r="Q3" s="24"/>
      <c r="R3" s="24"/>
      <c r="S3" s="24"/>
      <c r="T3" s="24"/>
      <c r="U3" s="24"/>
      <c r="V3" s="29"/>
      <c r="W3" s="29"/>
      <c r="X3" s="29"/>
      <c r="Y3" s="29"/>
      <c r="Z3" s="29"/>
    </row>
    <row r="4" ht="19.5" customHeight="1" spans="1:30">
      <c r="A4" s="6" t="s">
        <v>2</v>
      </c>
      <c r="B4" s="6" t="s">
        <v>43</v>
      </c>
      <c r="C4" s="6" t="s">
        <v>44</v>
      </c>
      <c r="D4" s="6" t="s">
        <v>45</v>
      </c>
      <c r="E4" s="6" t="s">
        <v>101</v>
      </c>
      <c r="F4" s="6" t="s">
        <v>46</v>
      </c>
      <c r="G4" s="6" t="s">
        <v>1031</v>
      </c>
      <c r="H4" s="7" t="s">
        <v>47</v>
      </c>
      <c r="I4" s="16"/>
      <c r="J4" s="16"/>
      <c r="K4" s="16"/>
      <c r="L4" s="6" t="s">
        <v>1032</v>
      </c>
      <c r="M4" s="7" t="s">
        <v>1033</v>
      </c>
      <c r="N4" s="16"/>
      <c r="O4" s="16"/>
      <c r="P4" s="16"/>
      <c r="Q4" s="6" t="s">
        <v>1032</v>
      </c>
      <c r="R4" s="7" t="s">
        <v>47</v>
      </c>
      <c r="S4" s="16"/>
      <c r="T4" s="16"/>
      <c r="U4" s="16"/>
      <c r="V4" s="6" t="s">
        <v>1032</v>
      </c>
      <c r="W4" s="7" t="s">
        <v>47</v>
      </c>
      <c r="X4" s="16"/>
      <c r="Y4" s="16"/>
      <c r="Z4" s="16"/>
      <c r="AA4" s="7" t="s">
        <v>47</v>
      </c>
      <c r="AB4" s="16"/>
      <c r="AC4" s="16"/>
      <c r="AD4" s="16"/>
    </row>
    <row r="5" ht="19.5" customHeight="1" spans="1:30">
      <c r="A5" s="8"/>
      <c r="B5" s="8"/>
      <c r="C5" s="8"/>
      <c r="D5" s="8"/>
      <c r="E5" s="8"/>
      <c r="F5" s="8"/>
      <c r="G5" s="8"/>
      <c r="H5" s="9" t="s">
        <v>29</v>
      </c>
      <c r="I5" s="17" t="s">
        <v>55</v>
      </c>
      <c r="J5" s="16"/>
      <c r="K5" s="16"/>
      <c r="L5" s="8"/>
      <c r="M5" s="9" t="s">
        <v>29</v>
      </c>
      <c r="N5" s="17" t="s">
        <v>55</v>
      </c>
      <c r="O5" s="16"/>
      <c r="P5" s="16"/>
      <c r="Q5" s="8"/>
      <c r="R5" s="9" t="s">
        <v>29</v>
      </c>
      <c r="S5" s="17" t="s">
        <v>55</v>
      </c>
      <c r="T5" s="16"/>
      <c r="U5" s="16"/>
      <c r="V5" s="8"/>
      <c r="W5" s="9" t="s">
        <v>29</v>
      </c>
      <c r="X5" s="17" t="s">
        <v>55</v>
      </c>
      <c r="Y5" s="16"/>
      <c r="Z5" s="16"/>
      <c r="AA5" s="9" t="s">
        <v>29</v>
      </c>
      <c r="AB5" s="17" t="s">
        <v>55</v>
      </c>
      <c r="AC5" s="16"/>
      <c r="AD5" s="16"/>
    </row>
    <row r="6" ht="19.5" customHeight="1" spans="1:30">
      <c r="A6" s="8"/>
      <c r="B6" s="8"/>
      <c r="C6" s="8"/>
      <c r="D6" s="8"/>
      <c r="E6" s="8"/>
      <c r="F6" s="8"/>
      <c r="G6" s="8"/>
      <c r="H6" s="10"/>
      <c r="I6" s="9" t="s">
        <v>103</v>
      </c>
      <c r="J6" s="10"/>
      <c r="K6" s="10"/>
      <c r="L6" s="8"/>
      <c r="M6" s="10"/>
      <c r="N6" s="9" t="s">
        <v>103</v>
      </c>
      <c r="O6" s="10"/>
      <c r="P6" s="10"/>
      <c r="Q6" s="8"/>
      <c r="R6" s="10"/>
      <c r="S6" s="9" t="s">
        <v>103</v>
      </c>
      <c r="T6" s="10"/>
      <c r="U6" s="10"/>
      <c r="V6" s="8"/>
      <c r="W6" s="10"/>
      <c r="X6" s="9" t="s">
        <v>103</v>
      </c>
      <c r="Y6" s="10"/>
      <c r="Z6" s="10"/>
      <c r="AA6" s="10"/>
      <c r="AB6" s="9" t="s">
        <v>103</v>
      </c>
      <c r="AC6" s="10"/>
      <c r="AD6" s="10"/>
    </row>
    <row r="7" ht="49.9" customHeight="1" spans="1:30">
      <c r="A7" s="11"/>
      <c r="B7" s="11"/>
      <c r="C7" s="11"/>
      <c r="D7" s="11"/>
      <c r="E7" s="11"/>
      <c r="F7" s="11"/>
      <c r="G7" s="11"/>
      <c r="H7" s="10"/>
      <c r="I7" s="9" t="s">
        <v>8</v>
      </c>
      <c r="J7" s="9" t="s">
        <v>9</v>
      </c>
      <c r="K7" s="9" t="s">
        <v>10</v>
      </c>
      <c r="L7" s="11"/>
      <c r="M7" s="10"/>
      <c r="N7" s="9" t="s">
        <v>8</v>
      </c>
      <c r="O7" s="9" t="s">
        <v>9</v>
      </c>
      <c r="P7" s="9" t="s">
        <v>10</v>
      </c>
      <c r="Q7" s="11"/>
      <c r="R7" s="10"/>
      <c r="S7" s="9" t="s">
        <v>8</v>
      </c>
      <c r="T7" s="9" t="s">
        <v>9</v>
      </c>
      <c r="U7" s="9" t="s">
        <v>10</v>
      </c>
      <c r="V7" s="11"/>
      <c r="W7" s="10"/>
      <c r="X7" s="9" t="s">
        <v>8</v>
      </c>
      <c r="Y7" s="9" t="s">
        <v>9</v>
      </c>
      <c r="Z7" s="9" t="s">
        <v>10</v>
      </c>
      <c r="AA7" s="10"/>
      <c r="AB7" s="9" t="s">
        <v>8</v>
      </c>
      <c r="AC7" s="9" t="s">
        <v>9</v>
      </c>
      <c r="AD7" s="9" t="s">
        <v>10</v>
      </c>
    </row>
    <row r="8" s="1" customFormat="1" ht="24" customHeight="1" spans="1:30">
      <c r="A8" s="17" t="s">
        <v>29</v>
      </c>
      <c r="B8" s="20"/>
      <c r="C8" s="9"/>
      <c r="D8" s="9"/>
      <c r="E8" s="9"/>
      <c r="F8" s="9"/>
      <c r="G8" s="9"/>
      <c r="H8" s="12">
        <f>I8+J8+K8</f>
        <v>4677</v>
      </c>
      <c r="I8" s="12">
        <f t="shared" ref="I8:K8" si="0">I9+I20+I22</f>
        <v>2025</v>
      </c>
      <c r="J8" s="12">
        <f t="shared" si="0"/>
        <v>952</v>
      </c>
      <c r="K8" s="12">
        <f t="shared" si="0"/>
        <v>1700</v>
      </c>
      <c r="L8" s="9"/>
      <c r="M8" s="12">
        <f>N8+O8+P8</f>
        <v>239</v>
      </c>
      <c r="N8" s="12">
        <f t="shared" ref="N8:P8" si="1">N9+N20+N22</f>
        <v>116</v>
      </c>
      <c r="O8" s="12">
        <f t="shared" si="1"/>
        <v>123</v>
      </c>
      <c r="P8" s="12">
        <f t="shared" si="1"/>
        <v>0</v>
      </c>
      <c r="Q8" s="9"/>
      <c r="R8" s="12">
        <f>S8+T8+U8</f>
        <v>0</v>
      </c>
      <c r="S8" s="12">
        <f t="shared" ref="S8:U8" si="2">S9+S20+S22</f>
        <v>0</v>
      </c>
      <c r="T8" s="12">
        <f t="shared" si="2"/>
        <v>0</v>
      </c>
      <c r="U8" s="12">
        <f t="shared" si="2"/>
        <v>0</v>
      </c>
      <c r="V8" s="9"/>
      <c r="W8" s="12">
        <f>X8+Y8+Z8</f>
        <v>0</v>
      </c>
      <c r="X8" s="12">
        <f t="shared" ref="X8:Z8" si="3">X9+X20+X22</f>
        <v>0</v>
      </c>
      <c r="Y8" s="12">
        <f t="shared" si="3"/>
        <v>0</v>
      </c>
      <c r="Z8" s="12">
        <f t="shared" si="3"/>
        <v>0</v>
      </c>
      <c r="AA8" s="12">
        <f>AB8+AC8+AD8</f>
        <v>4677</v>
      </c>
      <c r="AB8" s="12">
        <f t="shared" ref="AB8:AD8" si="4">AB9+AB20+AB22</f>
        <v>2025</v>
      </c>
      <c r="AC8" s="12">
        <f t="shared" si="4"/>
        <v>952</v>
      </c>
      <c r="AD8" s="12">
        <f t="shared" si="4"/>
        <v>1700</v>
      </c>
    </row>
    <row r="9" s="1" customFormat="1" ht="24" customHeight="1" spans="1:30">
      <c r="A9" s="9" t="s">
        <v>63</v>
      </c>
      <c r="B9" s="9" t="s">
        <v>13</v>
      </c>
      <c r="C9" s="9"/>
      <c r="D9" s="9"/>
      <c r="E9" s="9"/>
      <c r="F9" s="9"/>
      <c r="G9" s="9"/>
      <c r="H9" s="12">
        <f>I9+J9+K9</f>
        <v>4677</v>
      </c>
      <c r="I9" s="12">
        <f t="shared" ref="I9:K9" si="5">SUM(I10:I42)</f>
        <v>2025</v>
      </c>
      <c r="J9" s="12">
        <f t="shared" si="5"/>
        <v>952</v>
      </c>
      <c r="K9" s="12">
        <f t="shared" si="5"/>
        <v>1700</v>
      </c>
      <c r="L9" s="9"/>
      <c r="M9" s="12">
        <f>N9+O9+P9</f>
        <v>239</v>
      </c>
      <c r="N9" s="12">
        <f t="shared" ref="N9:P9" si="6">SUM(N10:N42)</f>
        <v>116</v>
      </c>
      <c r="O9" s="12">
        <f t="shared" si="6"/>
        <v>123</v>
      </c>
      <c r="P9" s="12">
        <f t="shared" si="6"/>
        <v>0</v>
      </c>
      <c r="Q9" s="9"/>
      <c r="R9" s="12">
        <f>S9+T9+U9</f>
        <v>0</v>
      </c>
      <c r="S9" s="12">
        <f t="shared" ref="S9:U9" si="7">SUM(S10:S42)</f>
        <v>0</v>
      </c>
      <c r="T9" s="12">
        <f t="shared" si="7"/>
        <v>0</v>
      </c>
      <c r="U9" s="12">
        <f t="shared" si="7"/>
        <v>0</v>
      </c>
      <c r="V9" s="9"/>
      <c r="W9" s="12">
        <f>X9+Y9+Z9</f>
        <v>0</v>
      </c>
      <c r="X9" s="12">
        <f t="shared" ref="X9:Z9" si="8">SUM(X10:X42)</f>
        <v>0</v>
      </c>
      <c r="Y9" s="12">
        <f t="shared" si="8"/>
        <v>0</v>
      </c>
      <c r="Z9" s="12">
        <f t="shared" si="8"/>
        <v>0</v>
      </c>
      <c r="AA9" s="12">
        <f>AB9+AC9+AD9</f>
        <v>4677</v>
      </c>
      <c r="AB9" s="12">
        <f t="shared" ref="AB9:AD9" si="9">SUM(AB10:AB42)</f>
        <v>2025</v>
      </c>
      <c r="AC9" s="12">
        <f t="shared" si="9"/>
        <v>952</v>
      </c>
      <c r="AD9" s="12">
        <f t="shared" si="9"/>
        <v>1700</v>
      </c>
    </row>
    <row r="10" ht="24" customHeight="1" spans="1:33">
      <c r="A10" s="13">
        <v>20</v>
      </c>
      <c r="B10" s="21" t="s">
        <v>628</v>
      </c>
      <c r="C10" s="21" t="s">
        <v>116</v>
      </c>
      <c r="D10" s="13"/>
      <c r="E10" s="13"/>
      <c r="F10" s="13" t="s">
        <v>36</v>
      </c>
      <c r="G10" s="13" t="s">
        <v>629</v>
      </c>
      <c r="H10" s="14">
        <f t="shared" ref="H10:H19" si="10">I10+J10+K10</f>
        <v>176</v>
      </c>
      <c r="I10" s="14"/>
      <c r="J10" s="14"/>
      <c r="K10" s="14">
        <v>176</v>
      </c>
      <c r="L10" s="13"/>
      <c r="M10" s="14">
        <f t="shared" ref="M10:M19" si="11">N10+O10+P10</f>
        <v>0</v>
      </c>
      <c r="N10" s="14"/>
      <c r="O10" s="14"/>
      <c r="P10" s="14"/>
      <c r="Q10" s="13"/>
      <c r="R10" s="14"/>
      <c r="S10" s="14"/>
      <c r="T10" s="14"/>
      <c r="U10" s="14"/>
      <c r="V10" s="13"/>
      <c r="W10" s="14"/>
      <c r="X10" s="14"/>
      <c r="Y10" s="14"/>
      <c r="Z10" s="14"/>
      <c r="AA10" s="13" t="s">
        <v>629</v>
      </c>
      <c r="AB10" s="14">
        <f>I10+N10+S10+X10</f>
        <v>0</v>
      </c>
      <c r="AC10" s="14">
        <f t="shared" ref="AC10" si="12">J10+O10+T10+Y10</f>
        <v>0</v>
      </c>
      <c r="AD10" s="14">
        <f t="shared" ref="AD10:AD11" si="13">K10+P10+U10+Z10</f>
        <v>176</v>
      </c>
      <c r="AE10" s="18"/>
      <c r="AF10" s="18"/>
      <c r="AG10" s="18"/>
    </row>
    <row r="11" ht="24" customHeight="1" spans="1:33">
      <c r="A11" s="13">
        <v>21</v>
      </c>
      <c r="B11" s="21" t="s">
        <v>630</v>
      </c>
      <c r="C11" s="21" t="s">
        <v>116</v>
      </c>
      <c r="D11" s="13"/>
      <c r="E11" s="13"/>
      <c r="F11" s="13" t="s">
        <v>36</v>
      </c>
      <c r="G11" s="13" t="s">
        <v>629</v>
      </c>
      <c r="H11" s="14">
        <f t="shared" si="10"/>
        <v>115</v>
      </c>
      <c r="I11" s="14"/>
      <c r="J11" s="14"/>
      <c r="K11" s="14">
        <v>115</v>
      </c>
      <c r="L11" s="13"/>
      <c r="M11" s="14">
        <f t="shared" si="11"/>
        <v>0</v>
      </c>
      <c r="N11" s="14"/>
      <c r="O11" s="14"/>
      <c r="P11" s="14"/>
      <c r="Q11" s="13"/>
      <c r="R11" s="14"/>
      <c r="S11" s="14"/>
      <c r="T11" s="14"/>
      <c r="U11" s="14"/>
      <c r="V11" s="13" t="s">
        <v>1034</v>
      </c>
      <c r="W11" s="14"/>
      <c r="X11" s="14"/>
      <c r="Y11" s="14"/>
      <c r="Z11" s="14">
        <v>-29.045744</v>
      </c>
      <c r="AA11" s="13" t="s">
        <v>631</v>
      </c>
      <c r="AB11" s="14">
        <f>I11+N11+S11+X11</f>
        <v>0</v>
      </c>
      <c r="AC11" s="14">
        <f t="shared" ref="AC11:AD11" si="14">J11+O11+T11+Y11</f>
        <v>0</v>
      </c>
      <c r="AD11" s="14">
        <f t="shared" si="13"/>
        <v>85.954256</v>
      </c>
      <c r="AE11" s="18"/>
      <c r="AF11" s="18"/>
      <c r="AG11" s="18"/>
    </row>
    <row r="12" ht="24" customHeight="1" spans="1:33">
      <c r="A12" s="13">
        <v>22</v>
      </c>
      <c r="B12" s="21" t="s">
        <v>632</v>
      </c>
      <c r="C12" s="21" t="s">
        <v>116</v>
      </c>
      <c r="D12" s="13"/>
      <c r="E12" s="13"/>
      <c r="F12" s="13" t="s">
        <v>36</v>
      </c>
      <c r="G12" s="13" t="s">
        <v>629</v>
      </c>
      <c r="H12" s="14">
        <f t="shared" si="10"/>
        <v>312</v>
      </c>
      <c r="I12" s="14">
        <v>119</v>
      </c>
      <c r="J12" s="14"/>
      <c r="K12" s="14">
        <v>193</v>
      </c>
      <c r="L12" s="13"/>
      <c r="M12" s="14">
        <f t="shared" si="11"/>
        <v>0</v>
      </c>
      <c r="N12" s="14"/>
      <c r="O12" s="14"/>
      <c r="P12" s="14"/>
      <c r="Q12" s="13"/>
      <c r="R12" s="14"/>
      <c r="S12" s="14"/>
      <c r="T12" s="14"/>
      <c r="U12" s="14"/>
      <c r="V12" s="13"/>
      <c r="W12" s="14"/>
      <c r="X12" s="14"/>
      <c r="Y12" s="14"/>
      <c r="Z12" s="14"/>
      <c r="AA12" s="13" t="s">
        <v>629</v>
      </c>
      <c r="AB12" s="14">
        <f t="shared" ref="AB12:AB41" si="15">I12+N12+S12+X12</f>
        <v>119</v>
      </c>
      <c r="AC12" s="14">
        <f t="shared" ref="AC12:AC41" si="16">J12+O12+T12+Y12</f>
        <v>0</v>
      </c>
      <c r="AD12" s="14">
        <f t="shared" ref="AD12:AD41" si="17">K12+P12+U12+Z12</f>
        <v>193</v>
      </c>
      <c r="AE12" s="18"/>
      <c r="AF12" s="18"/>
      <c r="AG12" s="18"/>
    </row>
    <row r="13" ht="24" customHeight="1" spans="1:33">
      <c r="A13" s="13">
        <v>23</v>
      </c>
      <c r="B13" s="21" t="s">
        <v>633</v>
      </c>
      <c r="C13" s="21" t="s">
        <v>116</v>
      </c>
      <c r="D13" s="13"/>
      <c r="E13" s="13"/>
      <c r="F13" s="13" t="s">
        <v>36</v>
      </c>
      <c r="G13" s="13" t="s">
        <v>629</v>
      </c>
      <c r="H13" s="14">
        <f t="shared" si="10"/>
        <v>150</v>
      </c>
      <c r="I13" s="14">
        <v>150</v>
      </c>
      <c r="J13" s="14"/>
      <c r="K13" s="14"/>
      <c r="L13" s="13"/>
      <c r="M13" s="14">
        <f t="shared" si="11"/>
        <v>0</v>
      </c>
      <c r="N13" s="14"/>
      <c r="O13" s="14"/>
      <c r="P13" s="14"/>
      <c r="Q13" s="13"/>
      <c r="R13" s="14"/>
      <c r="S13" s="14"/>
      <c r="T13" s="14"/>
      <c r="U13" s="14"/>
      <c r="V13" s="13"/>
      <c r="W13" s="14"/>
      <c r="X13" s="14"/>
      <c r="Y13" s="14"/>
      <c r="Z13" s="14"/>
      <c r="AA13" s="13" t="s">
        <v>629</v>
      </c>
      <c r="AB13" s="14">
        <f t="shared" si="15"/>
        <v>150</v>
      </c>
      <c r="AC13" s="14">
        <f t="shared" si="16"/>
        <v>0</v>
      </c>
      <c r="AD13" s="14">
        <f t="shared" si="17"/>
        <v>0</v>
      </c>
      <c r="AE13" s="18"/>
      <c r="AF13" s="18"/>
      <c r="AG13" s="18"/>
    </row>
    <row r="14" ht="24" customHeight="1" spans="1:33">
      <c r="A14" s="13">
        <v>24</v>
      </c>
      <c r="B14" s="21" t="s">
        <v>634</v>
      </c>
      <c r="C14" s="21" t="s">
        <v>116</v>
      </c>
      <c r="D14" s="13"/>
      <c r="E14" s="13"/>
      <c r="F14" s="13" t="s">
        <v>36</v>
      </c>
      <c r="G14" s="13" t="s">
        <v>629</v>
      </c>
      <c r="H14" s="14">
        <f t="shared" si="10"/>
        <v>300</v>
      </c>
      <c r="I14" s="14">
        <v>67</v>
      </c>
      <c r="J14" s="14">
        <v>233</v>
      </c>
      <c r="K14" s="14"/>
      <c r="L14" s="13"/>
      <c r="M14" s="14">
        <f t="shared" si="11"/>
        <v>0</v>
      </c>
      <c r="N14" s="14"/>
      <c r="O14" s="14"/>
      <c r="P14" s="14"/>
      <c r="Q14" s="13"/>
      <c r="R14" s="14"/>
      <c r="S14" s="14"/>
      <c r="T14" s="14"/>
      <c r="U14" s="14"/>
      <c r="V14" s="13"/>
      <c r="W14" s="14"/>
      <c r="X14" s="14"/>
      <c r="Y14" s="14"/>
      <c r="Z14" s="14"/>
      <c r="AA14" s="13" t="s">
        <v>629</v>
      </c>
      <c r="AB14" s="14">
        <f t="shared" si="15"/>
        <v>67</v>
      </c>
      <c r="AC14" s="14">
        <f t="shared" si="16"/>
        <v>233</v>
      </c>
      <c r="AD14" s="14">
        <f t="shared" si="17"/>
        <v>0</v>
      </c>
      <c r="AE14" s="18"/>
      <c r="AF14" s="18"/>
      <c r="AG14" s="18"/>
    </row>
    <row r="15" ht="24" customHeight="1" spans="1:33">
      <c r="A15" s="25">
        <v>25</v>
      </c>
      <c r="B15" s="26" t="s">
        <v>635</v>
      </c>
      <c r="C15" s="27" t="s">
        <v>116</v>
      </c>
      <c r="D15" s="13"/>
      <c r="E15" s="13"/>
      <c r="F15" s="13" t="s">
        <v>36</v>
      </c>
      <c r="G15" s="13" t="s">
        <v>629</v>
      </c>
      <c r="H15" s="14">
        <f t="shared" si="10"/>
        <v>1500</v>
      </c>
      <c r="I15" s="14">
        <f>662+593</f>
        <v>1255</v>
      </c>
      <c r="J15" s="14">
        <v>245</v>
      </c>
      <c r="K15" s="14">
        <v>0</v>
      </c>
      <c r="L15" s="13"/>
      <c r="M15" s="14">
        <f t="shared" si="11"/>
        <v>0</v>
      </c>
      <c r="N15" s="14"/>
      <c r="O15" s="14"/>
      <c r="P15" s="14"/>
      <c r="Q15" s="13"/>
      <c r="R15" s="14"/>
      <c r="S15" s="14"/>
      <c r="T15" s="14"/>
      <c r="U15" s="14"/>
      <c r="V15" s="13"/>
      <c r="W15" s="14"/>
      <c r="X15" s="14"/>
      <c r="Y15" s="14"/>
      <c r="Z15" s="14"/>
      <c r="AA15" s="13" t="s">
        <v>629</v>
      </c>
      <c r="AB15" s="14">
        <f t="shared" si="15"/>
        <v>1255</v>
      </c>
      <c r="AC15" s="14">
        <f t="shared" si="16"/>
        <v>245</v>
      </c>
      <c r="AD15" s="14">
        <f t="shared" si="17"/>
        <v>0</v>
      </c>
      <c r="AE15" s="18"/>
      <c r="AF15" s="18"/>
      <c r="AG15" s="18"/>
    </row>
    <row r="16" ht="24" customHeight="1" spans="1:33">
      <c r="A16" s="13">
        <v>26</v>
      </c>
      <c r="B16" s="21" t="s">
        <v>636</v>
      </c>
      <c r="C16" s="21" t="s">
        <v>116</v>
      </c>
      <c r="D16" s="13"/>
      <c r="E16" s="13"/>
      <c r="F16" s="13" t="s">
        <v>36</v>
      </c>
      <c r="G16" s="13"/>
      <c r="H16" s="14">
        <f t="shared" si="10"/>
        <v>0</v>
      </c>
      <c r="I16" s="14"/>
      <c r="J16" s="14"/>
      <c r="K16" s="14"/>
      <c r="L16" s="13"/>
      <c r="M16" s="14">
        <f t="shared" si="11"/>
        <v>0</v>
      </c>
      <c r="N16" s="14"/>
      <c r="O16" s="14"/>
      <c r="P16" s="14"/>
      <c r="Q16" s="13" t="s">
        <v>637</v>
      </c>
      <c r="R16" s="14"/>
      <c r="S16" s="14"/>
      <c r="T16" s="14"/>
      <c r="U16" s="30">
        <v>295</v>
      </c>
      <c r="V16" s="13"/>
      <c r="W16" s="14"/>
      <c r="X16" s="14"/>
      <c r="Y16" s="14"/>
      <c r="Z16" s="14"/>
      <c r="AA16" s="13" t="s">
        <v>637</v>
      </c>
      <c r="AB16" s="14">
        <f t="shared" si="15"/>
        <v>0</v>
      </c>
      <c r="AC16" s="14">
        <f t="shared" si="16"/>
        <v>0</v>
      </c>
      <c r="AD16" s="14">
        <f t="shared" si="17"/>
        <v>295</v>
      </c>
      <c r="AE16" s="18"/>
      <c r="AF16" s="18"/>
      <c r="AG16" s="18"/>
    </row>
    <row r="17" ht="40.5" customHeight="1" spans="1:33">
      <c r="A17" s="13">
        <v>27</v>
      </c>
      <c r="B17" s="21" t="s">
        <v>638</v>
      </c>
      <c r="C17" s="21" t="s">
        <v>116</v>
      </c>
      <c r="D17" s="13"/>
      <c r="E17" s="13"/>
      <c r="F17" s="13" t="s">
        <v>639</v>
      </c>
      <c r="G17" s="13" t="s">
        <v>642</v>
      </c>
      <c r="H17" s="14">
        <f t="shared" si="10"/>
        <v>73</v>
      </c>
      <c r="I17" s="14">
        <v>45</v>
      </c>
      <c r="J17" s="14">
        <v>28</v>
      </c>
      <c r="K17" s="14"/>
      <c r="L17" s="13" t="s">
        <v>1035</v>
      </c>
      <c r="M17" s="14">
        <f t="shared" si="11"/>
        <v>73</v>
      </c>
      <c r="N17" s="14">
        <v>71</v>
      </c>
      <c r="O17" s="14">
        <v>2</v>
      </c>
      <c r="P17" s="14"/>
      <c r="Q17" s="13" t="s">
        <v>637</v>
      </c>
      <c r="R17" s="14"/>
      <c r="S17" s="14"/>
      <c r="T17" s="14"/>
      <c r="U17" s="30">
        <v>200</v>
      </c>
      <c r="V17" s="13"/>
      <c r="W17" s="14"/>
      <c r="X17" s="14"/>
      <c r="Y17" s="14"/>
      <c r="Z17" s="14"/>
      <c r="AA17" s="13" t="s">
        <v>640</v>
      </c>
      <c r="AB17" s="14">
        <f t="shared" ref="AB17:AD17" si="18">N17+S17+X17</f>
        <v>71</v>
      </c>
      <c r="AC17" s="14">
        <f t="shared" si="18"/>
        <v>2</v>
      </c>
      <c r="AD17" s="14">
        <f t="shared" si="18"/>
        <v>200</v>
      </c>
      <c r="AE17" s="18"/>
      <c r="AF17" s="18"/>
      <c r="AG17" s="18"/>
    </row>
    <row r="18" ht="30" customHeight="1" spans="1:33">
      <c r="A18" s="13">
        <v>28</v>
      </c>
      <c r="B18" s="21" t="s">
        <v>641</v>
      </c>
      <c r="C18" s="21" t="s">
        <v>116</v>
      </c>
      <c r="D18" s="13"/>
      <c r="E18" s="13"/>
      <c r="F18" s="13" t="s">
        <v>639</v>
      </c>
      <c r="G18" s="13" t="s">
        <v>642</v>
      </c>
      <c r="H18" s="14">
        <f t="shared" si="10"/>
        <v>30</v>
      </c>
      <c r="I18" s="14"/>
      <c r="J18" s="14">
        <v>30</v>
      </c>
      <c r="K18" s="14"/>
      <c r="L18" s="13"/>
      <c r="M18" s="14">
        <f t="shared" si="11"/>
        <v>0</v>
      </c>
      <c r="N18" s="14"/>
      <c r="O18" s="14"/>
      <c r="P18" s="14"/>
      <c r="Q18" s="13"/>
      <c r="R18" s="14"/>
      <c r="S18" s="14"/>
      <c r="T18" s="14"/>
      <c r="U18" s="14"/>
      <c r="V18" s="13"/>
      <c r="W18" s="14"/>
      <c r="X18" s="14"/>
      <c r="Y18" s="14"/>
      <c r="Z18" s="14"/>
      <c r="AA18" s="13" t="s">
        <v>642</v>
      </c>
      <c r="AB18" s="14">
        <f t="shared" ref="AB18:AD18" si="19">I18+N18+S18+X18</f>
        <v>0</v>
      </c>
      <c r="AC18" s="14">
        <f t="shared" si="19"/>
        <v>30</v>
      </c>
      <c r="AD18" s="14">
        <f t="shared" si="19"/>
        <v>0</v>
      </c>
      <c r="AE18" s="18"/>
      <c r="AF18" s="18"/>
      <c r="AG18" s="18"/>
    </row>
    <row r="19" ht="30" customHeight="1" spans="1:33">
      <c r="A19" s="13"/>
      <c r="B19" s="13" t="s">
        <v>1036</v>
      </c>
      <c r="C19" s="21" t="s">
        <v>116</v>
      </c>
      <c r="D19" s="13"/>
      <c r="E19" s="13"/>
      <c r="F19" s="13" t="s">
        <v>36</v>
      </c>
      <c r="G19" s="13" t="s">
        <v>629</v>
      </c>
      <c r="H19" s="14">
        <f t="shared" si="10"/>
        <v>495</v>
      </c>
      <c r="I19" s="14"/>
      <c r="J19" s="14"/>
      <c r="K19" s="14">
        <v>495</v>
      </c>
      <c r="L19" s="13"/>
      <c r="M19" s="14">
        <f t="shared" si="11"/>
        <v>0</v>
      </c>
      <c r="N19" s="14"/>
      <c r="O19" s="14"/>
      <c r="P19" s="14"/>
      <c r="Q19" s="13" t="s">
        <v>637</v>
      </c>
      <c r="R19" s="14"/>
      <c r="S19" s="14"/>
      <c r="T19" s="14"/>
      <c r="U19" s="30">
        <f>-495</f>
        <v>-495</v>
      </c>
      <c r="V19" s="13"/>
      <c r="W19" s="14"/>
      <c r="X19" s="14"/>
      <c r="Y19" s="14"/>
      <c r="Z19" s="14"/>
      <c r="AA19" s="13" t="s">
        <v>629</v>
      </c>
      <c r="AB19" s="14">
        <f t="shared" ref="AB19:AD19" si="20">I19+N19+S19+X19</f>
        <v>0</v>
      </c>
      <c r="AC19" s="14">
        <f t="shared" si="20"/>
        <v>0</v>
      </c>
      <c r="AD19" s="14">
        <f t="shared" si="20"/>
        <v>0</v>
      </c>
      <c r="AE19" s="18"/>
      <c r="AF19" s="18"/>
      <c r="AG19" s="18"/>
    </row>
    <row r="20" s="1" customFormat="1" ht="24" customHeight="1" spans="1:33">
      <c r="A20" s="9" t="s">
        <v>65</v>
      </c>
      <c r="B20" s="9" t="s">
        <v>14</v>
      </c>
      <c r="C20" s="9"/>
      <c r="D20" s="9"/>
      <c r="E20" s="9"/>
      <c r="F20" s="9"/>
      <c r="G20" s="9"/>
      <c r="H20" s="12"/>
      <c r="I20" s="12"/>
      <c r="J20" s="12"/>
      <c r="K20" s="12"/>
      <c r="L20" s="9"/>
      <c r="M20" s="12"/>
      <c r="N20" s="12"/>
      <c r="O20" s="12"/>
      <c r="P20" s="12"/>
      <c r="Q20" s="9"/>
      <c r="R20" s="12"/>
      <c r="S20" s="12"/>
      <c r="T20" s="12"/>
      <c r="U20" s="12"/>
      <c r="V20" s="9"/>
      <c r="W20" s="12"/>
      <c r="X20" s="12"/>
      <c r="Y20" s="12"/>
      <c r="Z20" s="12"/>
      <c r="AA20" s="9"/>
      <c r="AB20" s="14">
        <f t="shared" ref="AB20:AD20" si="21">I20+N20+S20+X20</f>
        <v>0</v>
      </c>
      <c r="AC20" s="14">
        <f t="shared" si="21"/>
        <v>0</v>
      </c>
      <c r="AD20" s="14">
        <f t="shared" si="21"/>
        <v>0</v>
      </c>
      <c r="AE20" s="18"/>
      <c r="AF20" s="18"/>
      <c r="AG20" s="18"/>
    </row>
    <row r="21" ht="24" customHeight="1" spans="1:33">
      <c r="A21" s="13">
        <v>2</v>
      </c>
      <c r="B21" s="21" t="s">
        <v>644</v>
      </c>
      <c r="C21" s="21" t="s">
        <v>116</v>
      </c>
      <c r="D21" s="13"/>
      <c r="E21" s="13"/>
      <c r="F21" s="13" t="s">
        <v>639</v>
      </c>
      <c r="G21" s="13" t="s">
        <v>642</v>
      </c>
      <c r="H21" s="14">
        <f t="shared" ref="H21" si="22">I21+J21+K21</f>
        <v>130</v>
      </c>
      <c r="I21" s="14">
        <v>71</v>
      </c>
      <c r="J21" s="14">
        <v>59</v>
      </c>
      <c r="K21" s="14"/>
      <c r="L21" s="13" t="s">
        <v>1035</v>
      </c>
      <c r="M21" s="14">
        <f t="shared" ref="M21" si="23">N21+O21+P21</f>
        <v>130</v>
      </c>
      <c r="N21" s="14">
        <v>45</v>
      </c>
      <c r="O21" s="14">
        <v>85</v>
      </c>
      <c r="P21" s="14"/>
      <c r="Q21" s="13"/>
      <c r="R21" s="14"/>
      <c r="S21" s="14"/>
      <c r="T21" s="14"/>
      <c r="U21" s="14"/>
      <c r="V21" s="13"/>
      <c r="W21" s="14"/>
      <c r="X21" s="14"/>
      <c r="Y21" s="14"/>
      <c r="Z21" s="14"/>
      <c r="AA21" s="13" t="s">
        <v>645</v>
      </c>
      <c r="AB21" s="14">
        <f t="shared" ref="AB21:AD21" si="24">N21+S21+X21</f>
        <v>45</v>
      </c>
      <c r="AC21" s="14">
        <f t="shared" si="24"/>
        <v>85</v>
      </c>
      <c r="AD21" s="14">
        <f t="shared" si="24"/>
        <v>0</v>
      </c>
      <c r="AE21" s="18"/>
      <c r="AF21" s="18"/>
      <c r="AG21" s="18"/>
    </row>
    <row r="22" s="1" customFormat="1" ht="24" customHeight="1" spans="1:33">
      <c r="A22" s="9" t="s">
        <v>74</v>
      </c>
      <c r="B22" s="9" t="s">
        <v>23</v>
      </c>
      <c r="C22" s="9"/>
      <c r="D22" s="9"/>
      <c r="E22" s="9"/>
      <c r="F22" s="9"/>
      <c r="G22" s="9"/>
      <c r="H22" s="12"/>
      <c r="I22" s="12"/>
      <c r="J22" s="12"/>
      <c r="K22" s="12"/>
      <c r="L22" s="9"/>
      <c r="M22" s="12"/>
      <c r="N22" s="12"/>
      <c r="O22" s="12"/>
      <c r="P22" s="12"/>
      <c r="Q22" s="9"/>
      <c r="R22" s="12"/>
      <c r="S22" s="12"/>
      <c r="T22" s="12"/>
      <c r="U22" s="12"/>
      <c r="V22" s="9"/>
      <c r="W22" s="12"/>
      <c r="X22" s="12"/>
      <c r="Y22" s="12"/>
      <c r="Z22" s="12"/>
      <c r="AA22" s="9"/>
      <c r="AB22" s="14">
        <f t="shared" ref="AB22:AD22" si="25">I22+N22+S22+X22</f>
        <v>0</v>
      </c>
      <c r="AC22" s="14">
        <f t="shared" si="25"/>
        <v>0</v>
      </c>
      <c r="AD22" s="14">
        <f t="shared" si="25"/>
        <v>0</v>
      </c>
      <c r="AE22" s="18"/>
      <c r="AF22" s="18"/>
      <c r="AG22" s="18"/>
    </row>
    <row r="23" ht="24" customHeight="1" spans="1:33">
      <c r="A23" s="13">
        <v>20</v>
      </c>
      <c r="B23" s="21" t="s">
        <v>662</v>
      </c>
      <c r="C23" s="21" t="s">
        <v>116</v>
      </c>
      <c r="D23" s="13"/>
      <c r="E23" s="13"/>
      <c r="F23" s="13" t="s">
        <v>36</v>
      </c>
      <c r="G23" s="13" t="s">
        <v>629</v>
      </c>
      <c r="H23" s="14">
        <f t="shared" ref="H23:H42" si="26">I23+J23+K23</f>
        <v>125</v>
      </c>
      <c r="I23" s="14"/>
      <c r="J23" s="14"/>
      <c r="K23" s="14">
        <v>125</v>
      </c>
      <c r="L23" s="13"/>
      <c r="M23" s="14">
        <f t="shared" ref="M23:M42" si="27">N23+O23+P23</f>
        <v>0</v>
      </c>
      <c r="N23" s="14"/>
      <c r="O23" s="14"/>
      <c r="P23" s="14"/>
      <c r="Q23" s="13"/>
      <c r="R23" s="14"/>
      <c r="S23" s="14"/>
      <c r="T23" s="14"/>
      <c r="U23" s="14"/>
      <c r="V23" s="13"/>
      <c r="W23" s="14"/>
      <c r="X23" s="14"/>
      <c r="Y23" s="14"/>
      <c r="Z23" s="14"/>
      <c r="AA23" s="13" t="s">
        <v>629</v>
      </c>
      <c r="AB23" s="14">
        <f t="shared" ref="AB23:AD23" si="28">I23+N23+S23+X23</f>
        <v>0</v>
      </c>
      <c r="AC23" s="14">
        <f t="shared" si="28"/>
        <v>0</v>
      </c>
      <c r="AD23" s="14">
        <f t="shared" si="28"/>
        <v>125</v>
      </c>
      <c r="AE23" s="18"/>
      <c r="AF23" s="18"/>
      <c r="AG23" s="18"/>
    </row>
    <row r="24" ht="24" customHeight="1" spans="1:33">
      <c r="A24" s="13">
        <v>21</v>
      </c>
      <c r="B24" s="21" t="s">
        <v>663</v>
      </c>
      <c r="C24" s="21" t="s">
        <v>116</v>
      </c>
      <c r="D24" s="13"/>
      <c r="E24" s="13"/>
      <c r="F24" s="13" t="s">
        <v>36</v>
      </c>
      <c r="G24" s="13" t="s">
        <v>629</v>
      </c>
      <c r="H24" s="14">
        <f t="shared" si="26"/>
        <v>90</v>
      </c>
      <c r="I24" s="14"/>
      <c r="J24" s="14"/>
      <c r="K24" s="14">
        <v>90</v>
      </c>
      <c r="L24" s="13"/>
      <c r="M24" s="14">
        <f t="shared" si="27"/>
        <v>0</v>
      </c>
      <c r="N24" s="14"/>
      <c r="O24" s="14"/>
      <c r="P24" s="14"/>
      <c r="Q24" s="13"/>
      <c r="R24" s="14"/>
      <c r="S24" s="14"/>
      <c r="T24" s="14"/>
      <c r="U24" s="14"/>
      <c r="V24" s="13"/>
      <c r="W24" s="14"/>
      <c r="X24" s="14"/>
      <c r="Y24" s="14"/>
      <c r="Z24" s="14"/>
      <c r="AA24" s="13" t="s">
        <v>629</v>
      </c>
      <c r="AB24" s="14">
        <f t="shared" ref="AB24:AD24" si="29">I24+N24+S24+X24</f>
        <v>0</v>
      </c>
      <c r="AC24" s="14">
        <f t="shared" si="29"/>
        <v>0</v>
      </c>
      <c r="AD24" s="14">
        <f t="shared" si="29"/>
        <v>90</v>
      </c>
      <c r="AE24" s="18"/>
      <c r="AF24" s="18"/>
      <c r="AG24" s="18"/>
    </row>
    <row r="25" ht="24" customHeight="1" spans="1:33">
      <c r="A25" s="13">
        <v>22</v>
      </c>
      <c r="B25" s="21" t="s">
        <v>664</v>
      </c>
      <c r="C25" s="21" t="s">
        <v>116</v>
      </c>
      <c r="D25" s="13"/>
      <c r="E25" s="13"/>
      <c r="F25" s="13" t="s">
        <v>36</v>
      </c>
      <c r="G25" s="13" t="s">
        <v>629</v>
      </c>
      <c r="H25" s="14">
        <f t="shared" si="26"/>
        <v>30</v>
      </c>
      <c r="I25" s="14"/>
      <c r="J25" s="14"/>
      <c r="K25" s="14">
        <v>30</v>
      </c>
      <c r="L25" s="13"/>
      <c r="M25" s="14">
        <f t="shared" si="27"/>
        <v>0</v>
      </c>
      <c r="N25" s="14"/>
      <c r="O25" s="14"/>
      <c r="P25" s="14"/>
      <c r="Q25" s="13"/>
      <c r="R25" s="14"/>
      <c r="S25" s="14"/>
      <c r="T25" s="14"/>
      <c r="U25" s="14"/>
      <c r="V25" s="13"/>
      <c r="W25" s="14"/>
      <c r="X25" s="14"/>
      <c r="Y25" s="14"/>
      <c r="Z25" s="14"/>
      <c r="AA25" s="13" t="s">
        <v>629</v>
      </c>
      <c r="AB25" s="14">
        <f t="shared" ref="AB25:AD25" si="30">I25+N25+S25+X25</f>
        <v>0</v>
      </c>
      <c r="AC25" s="14">
        <f t="shared" si="30"/>
        <v>0</v>
      </c>
      <c r="AD25" s="14">
        <f t="shared" si="30"/>
        <v>30</v>
      </c>
      <c r="AE25" s="18"/>
      <c r="AF25" s="18"/>
      <c r="AG25" s="18"/>
    </row>
    <row r="26" ht="24" customHeight="1" spans="1:33">
      <c r="A26" s="13">
        <v>23</v>
      </c>
      <c r="B26" s="21" t="s">
        <v>665</v>
      </c>
      <c r="C26" s="21" t="s">
        <v>116</v>
      </c>
      <c r="D26" s="13"/>
      <c r="E26" s="13"/>
      <c r="F26" s="13" t="s">
        <v>36</v>
      </c>
      <c r="G26" s="13" t="s">
        <v>629</v>
      </c>
      <c r="H26" s="14">
        <f t="shared" si="26"/>
        <v>68</v>
      </c>
      <c r="I26" s="14"/>
      <c r="J26" s="14">
        <v>68</v>
      </c>
      <c r="K26" s="14"/>
      <c r="L26" s="13"/>
      <c r="M26" s="14">
        <f t="shared" si="27"/>
        <v>0</v>
      </c>
      <c r="N26" s="14"/>
      <c r="O26" s="14"/>
      <c r="P26" s="14"/>
      <c r="Q26" s="13"/>
      <c r="R26" s="14"/>
      <c r="S26" s="14"/>
      <c r="T26" s="14"/>
      <c r="U26" s="14"/>
      <c r="V26" s="13" t="s">
        <v>1034</v>
      </c>
      <c r="W26" s="14"/>
      <c r="X26" s="14"/>
      <c r="Y26" s="14">
        <v>-19.04</v>
      </c>
      <c r="Z26" s="14"/>
      <c r="AA26" s="13" t="s">
        <v>631</v>
      </c>
      <c r="AB26" s="14">
        <f t="shared" ref="AB26:AD26" si="31">I26+N26+S26+X26</f>
        <v>0</v>
      </c>
      <c r="AC26" s="14">
        <f t="shared" si="31"/>
        <v>48.96</v>
      </c>
      <c r="AD26" s="14">
        <f t="shared" si="31"/>
        <v>0</v>
      </c>
      <c r="AE26" s="18"/>
      <c r="AF26" s="18"/>
      <c r="AG26" s="18"/>
    </row>
    <row r="27" ht="24" customHeight="1" spans="1:33">
      <c r="A27" s="13">
        <v>24</v>
      </c>
      <c r="B27" s="21" t="s">
        <v>666</v>
      </c>
      <c r="C27" s="21" t="s">
        <v>116</v>
      </c>
      <c r="D27" s="13"/>
      <c r="E27" s="13"/>
      <c r="F27" s="13" t="s">
        <v>36</v>
      </c>
      <c r="G27" s="13" t="s">
        <v>629</v>
      </c>
      <c r="H27" s="14">
        <f t="shared" si="26"/>
        <v>130</v>
      </c>
      <c r="I27" s="14">
        <v>119</v>
      </c>
      <c r="J27" s="14">
        <v>11</v>
      </c>
      <c r="K27" s="14"/>
      <c r="L27" s="13"/>
      <c r="M27" s="14">
        <f t="shared" si="27"/>
        <v>0</v>
      </c>
      <c r="N27" s="14"/>
      <c r="O27" s="14"/>
      <c r="P27" s="14"/>
      <c r="Q27" s="13"/>
      <c r="R27" s="14"/>
      <c r="S27" s="14"/>
      <c r="T27" s="14"/>
      <c r="U27" s="14"/>
      <c r="V27" s="13"/>
      <c r="W27" s="14"/>
      <c r="X27" s="14"/>
      <c r="Y27" s="14"/>
      <c r="Z27" s="14"/>
      <c r="AA27" s="13" t="s">
        <v>629</v>
      </c>
      <c r="AB27" s="14">
        <f t="shared" ref="AB27:AD27" si="32">I27+N27+S27+X27</f>
        <v>119</v>
      </c>
      <c r="AC27" s="14">
        <f t="shared" si="32"/>
        <v>11</v>
      </c>
      <c r="AD27" s="14">
        <f t="shared" si="32"/>
        <v>0</v>
      </c>
      <c r="AE27" s="18"/>
      <c r="AF27" s="18"/>
      <c r="AG27" s="18"/>
    </row>
    <row r="28" ht="24" customHeight="1" spans="1:33">
      <c r="A28" s="13">
        <v>25</v>
      </c>
      <c r="B28" s="21" t="s">
        <v>667</v>
      </c>
      <c r="C28" s="21" t="s">
        <v>116</v>
      </c>
      <c r="D28" s="13"/>
      <c r="E28" s="13"/>
      <c r="F28" s="13" t="s">
        <v>36</v>
      </c>
      <c r="G28" s="13" t="s">
        <v>629</v>
      </c>
      <c r="H28" s="14">
        <f t="shared" si="26"/>
        <v>20</v>
      </c>
      <c r="I28" s="14"/>
      <c r="J28" s="14"/>
      <c r="K28" s="14">
        <v>20</v>
      </c>
      <c r="L28" s="13"/>
      <c r="M28" s="14">
        <f t="shared" si="27"/>
        <v>0</v>
      </c>
      <c r="N28" s="14"/>
      <c r="O28" s="14"/>
      <c r="P28" s="14"/>
      <c r="Q28" s="13"/>
      <c r="R28" s="14"/>
      <c r="S28" s="14"/>
      <c r="T28" s="14"/>
      <c r="U28" s="14"/>
      <c r="V28" s="13"/>
      <c r="W28" s="14"/>
      <c r="X28" s="14"/>
      <c r="Y28" s="14"/>
      <c r="Z28" s="14"/>
      <c r="AA28" s="13" t="s">
        <v>629</v>
      </c>
      <c r="AB28" s="14">
        <f t="shared" ref="AB28:AD28" si="33">I28+N28+S28+X28</f>
        <v>0</v>
      </c>
      <c r="AC28" s="14">
        <f t="shared" si="33"/>
        <v>0</v>
      </c>
      <c r="AD28" s="14">
        <f t="shared" si="33"/>
        <v>20</v>
      </c>
      <c r="AE28" s="18"/>
      <c r="AF28" s="18"/>
      <c r="AG28" s="18"/>
    </row>
    <row r="29" ht="24" customHeight="1" spans="1:33">
      <c r="A29" s="13">
        <v>26</v>
      </c>
      <c r="B29" s="21" t="s">
        <v>668</v>
      </c>
      <c r="C29" s="21" t="s">
        <v>116</v>
      </c>
      <c r="D29" s="13"/>
      <c r="E29" s="13"/>
      <c r="F29" s="13" t="s">
        <v>36</v>
      </c>
      <c r="G29" s="13" t="s">
        <v>629</v>
      </c>
      <c r="H29" s="14">
        <f t="shared" si="26"/>
        <v>26</v>
      </c>
      <c r="I29" s="14"/>
      <c r="J29" s="14"/>
      <c r="K29" s="14">
        <v>26</v>
      </c>
      <c r="L29" s="13"/>
      <c r="M29" s="14">
        <f t="shared" si="27"/>
        <v>0</v>
      </c>
      <c r="N29" s="14"/>
      <c r="O29" s="14"/>
      <c r="P29" s="14"/>
      <c r="Q29" s="13"/>
      <c r="R29" s="14"/>
      <c r="S29" s="14"/>
      <c r="T29" s="14"/>
      <c r="U29" s="14"/>
      <c r="V29" s="13"/>
      <c r="W29" s="14"/>
      <c r="X29" s="14"/>
      <c r="Y29" s="14"/>
      <c r="Z29" s="14"/>
      <c r="AA29" s="13" t="s">
        <v>629</v>
      </c>
      <c r="AB29" s="14">
        <f t="shared" ref="AB29:AD29" si="34">I29+N29+S29+X29</f>
        <v>0</v>
      </c>
      <c r="AC29" s="14">
        <f t="shared" si="34"/>
        <v>0</v>
      </c>
      <c r="AD29" s="14">
        <f t="shared" si="34"/>
        <v>26</v>
      </c>
      <c r="AE29" s="18"/>
      <c r="AF29" s="18"/>
      <c r="AG29" s="18"/>
    </row>
    <row r="30" ht="24" customHeight="1" spans="1:33">
      <c r="A30" s="13">
        <v>27</v>
      </c>
      <c r="B30" s="21" t="s">
        <v>669</v>
      </c>
      <c r="C30" s="21" t="s">
        <v>116</v>
      </c>
      <c r="D30" s="13"/>
      <c r="E30" s="13"/>
      <c r="F30" s="13" t="s">
        <v>36</v>
      </c>
      <c r="G30" s="13" t="s">
        <v>629</v>
      </c>
      <c r="H30" s="14">
        <f t="shared" si="26"/>
        <v>40</v>
      </c>
      <c r="I30" s="14"/>
      <c r="J30" s="14"/>
      <c r="K30" s="14">
        <v>40</v>
      </c>
      <c r="L30" s="13"/>
      <c r="M30" s="14">
        <f t="shared" si="27"/>
        <v>0</v>
      </c>
      <c r="N30" s="14"/>
      <c r="O30" s="14"/>
      <c r="P30" s="14"/>
      <c r="Q30" s="13"/>
      <c r="R30" s="14"/>
      <c r="S30" s="14"/>
      <c r="T30" s="14"/>
      <c r="U30" s="14"/>
      <c r="V30" s="13" t="s">
        <v>1034</v>
      </c>
      <c r="W30" s="14"/>
      <c r="X30" s="14"/>
      <c r="Y30" s="14">
        <v>19.04</v>
      </c>
      <c r="Z30" s="14"/>
      <c r="AA30" s="13" t="s">
        <v>631</v>
      </c>
      <c r="AB30" s="14">
        <f t="shared" ref="AB30:AD30" si="35">I30+N30+S30+X30</f>
        <v>0</v>
      </c>
      <c r="AC30" s="14">
        <f t="shared" si="35"/>
        <v>19.04</v>
      </c>
      <c r="AD30" s="14">
        <f t="shared" si="35"/>
        <v>40</v>
      </c>
      <c r="AE30" s="18"/>
      <c r="AF30" s="18"/>
      <c r="AG30" s="18"/>
    </row>
    <row r="31" ht="24" customHeight="1" spans="1:33">
      <c r="A31" s="13">
        <v>28</v>
      </c>
      <c r="B31" s="21" t="s">
        <v>670</v>
      </c>
      <c r="C31" s="21" t="s">
        <v>116</v>
      </c>
      <c r="D31" s="13"/>
      <c r="E31" s="13"/>
      <c r="F31" s="13" t="s">
        <v>36</v>
      </c>
      <c r="G31" s="13" t="s">
        <v>629</v>
      </c>
      <c r="H31" s="14">
        <f t="shared" si="26"/>
        <v>90</v>
      </c>
      <c r="I31" s="14"/>
      <c r="J31" s="14"/>
      <c r="K31" s="14">
        <v>90</v>
      </c>
      <c r="L31" s="13"/>
      <c r="M31" s="14">
        <f t="shared" si="27"/>
        <v>0</v>
      </c>
      <c r="N31" s="14"/>
      <c r="O31" s="14"/>
      <c r="P31" s="14"/>
      <c r="Q31" s="13"/>
      <c r="R31" s="14"/>
      <c r="S31" s="14"/>
      <c r="T31" s="14"/>
      <c r="U31" s="14"/>
      <c r="V31" s="13" t="s">
        <v>1034</v>
      </c>
      <c r="W31" s="14"/>
      <c r="X31" s="14"/>
      <c r="Y31" s="14"/>
      <c r="Z31" s="14">
        <f>-11.496251+-4.72</f>
        <v>-16.216251</v>
      </c>
      <c r="AA31" s="13" t="s">
        <v>631</v>
      </c>
      <c r="AB31" s="14">
        <f t="shared" ref="AB31:AD31" si="36">I31+N31+S31+X31</f>
        <v>0</v>
      </c>
      <c r="AC31" s="14">
        <f t="shared" si="36"/>
        <v>0</v>
      </c>
      <c r="AD31" s="14">
        <f t="shared" si="36"/>
        <v>73.783749</v>
      </c>
      <c r="AE31" s="18"/>
      <c r="AF31" s="18"/>
      <c r="AG31" s="18"/>
    </row>
    <row r="32" ht="24" customHeight="1" spans="1:33">
      <c r="A32" s="13">
        <v>29</v>
      </c>
      <c r="B32" s="21" t="s">
        <v>671</v>
      </c>
      <c r="C32" s="21" t="s">
        <v>116</v>
      </c>
      <c r="D32" s="13"/>
      <c r="E32" s="13"/>
      <c r="F32" s="13" t="s">
        <v>36</v>
      </c>
      <c r="G32" s="13" t="s">
        <v>629</v>
      </c>
      <c r="H32" s="14">
        <f t="shared" si="26"/>
        <v>154</v>
      </c>
      <c r="I32" s="14"/>
      <c r="J32" s="14">
        <v>3</v>
      </c>
      <c r="K32" s="14">
        <v>151</v>
      </c>
      <c r="L32" s="13"/>
      <c r="M32" s="14">
        <f t="shared" si="27"/>
        <v>0</v>
      </c>
      <c r="N32" s="14"/>
      <c r="O32" s="14"/>
      <c r="P32" s="14"/>
      <c r="Q32" s="13"/>
      <c r="R32" s="14"/>
      <c r="S32" s="14"/>
      <c r="T32" s="14"/>
      <c r="U32" s="14"/>
      <c r="V32" s="13" t="s">
        <v>1034</v>
      </c>
      <c r="W32" s="14"/>
      <c r="X32" s="14"/>
      <c r="Y32" s="14"/>
      <c r="Z32" s="14">
        <v>4.72</v>
      </c>
      <c r="AA32" s="13" t="s">
        <v>631</v>
      </c>
      <c r="AB32" s="14">
        <f t="shared" ref="AB32:AD32" si="37">I32+N32+S32+X32</f>
        <v>0</v>
      </c>
      <c r="AC32" s="14">
        <f t="shared" si="37"/>
        <v>3</v>
      </c>
      <c r="AD32" s="14">
        <f t="shared" si="37"/>
        <v>155.72</v>
      </c>
      <c r="AE32" s="18"/>
      <c r="AF32" s="18"/>
      <c r="AG32" s="18"/>
    </row>
    <row r="33" ht="24" customHeight="1" spans="1:33">
      <c r="A33" s="13">
        <v>30</v>
      </c>
      <c r="B33" s="21" t="s">
        <v>672</v>
      </c>
      <c r="C33" s="21" t="s">
        <v>116</v>
      </c>
      <c r="D33" s="13"/>
      <c r="E33" s="13"/>
      <c r="F33" s="13" t="s">
        <v>36</v>
      </c>
      <c r="G33" s="13" t="s">
        <v>629</v>
      </c>
      <c r="H33" s="14">
        <f t="shared" si="26"/>
        <v>210</v>
      </c>
      <c r="I33" s="14">
        <v>199</v>
      </c>
      <c r="J33" s="14">
        <v>11</v>
      </c>
      <c r="K33" s="14"/>
      <c r="L33" s="13"/>
      <c r="M33" s="14">
        <f t="shared" si="27"/>
        <v>0</v>
      </c>
      <c r="N33" s="14"/>
      <c r="O33" s="14"/>
      <c r="P33" s="14"/>
      <c r="Q33" s="13"/>
      <c r="R33" s="14"/>
      <c r="S33" s="14"/>
      <c r="T33" s="14"/>
      <c r="U33" s="14"/>
      <c r="V33" s="13"/>
      <c r="W33" s="14"/>
      <c r="X33" s="14"/>
      <c r="Y33" s="14"/>
      <c r="Z33" s="14"/>
      <c r="AA33" s="13" t="s">
        <v>629</v>
      </c>
      <c r="AB33" s="14">
        <f t="shared" ref="AB33:AD33" si="38">I33+N33+S33+X33</f>
        <v>199</v>
      </c>
      <c r="AC33" s="14">
        <f t="shared" si="38"/>
        <v>11</v>
      </c>
      <c r="AD33" s="14">
        <f t="shared" si="38"/>
        <v>0</v>
      </c>
      <c r="AE33" s="18"/>
      <c r="AF33" s="18"/>
      <c r="AG33" s="18"/>
    </row>
    <row r="34" ht="24" customHeight="1" spans="1:33">
      <c r="A34" s="13">
        <v>31</v>
      </c>
      <c r="B34" s="21" t="s">
        <v>673</v>
      </c>
      <c r="C34" s="21" t="s">
        <v>116</v>
      </c>
      <c r="D34" s="13"/>
      <c r="E34" s="13"/>
      <c r="F34" s="13" t="s">
        <v>36</v>
      </c>
      <c r="G34" s="13" t="s">
        <v>629</v>
      </c>
      <c r="H34" s="14">
        <f t="shared" si="26"/>
        <v>36</v>
      </c>
      <c r="I34" s="14"/>
      <c r="J34" s="14">
        <v>36</v>
      </c>
      <c r="K34" s="14"/>
      <c r="L34" s="13"/>
      <c r="M34" s="14">
        <f t="shared" si="27"/>
        <v>0</v>
      </c>
      <c r="N34" s="14"/>
      <c r="O34" s="14"/>
      <c r="P34" s="14"/>
      <c r="Q34" s="13"/>
      <c r="R34" s="14"/>
      <c r="S34" s="14"/>
      <c r="T34" s="14"/>
      <c r="U34" s="14"/>
      <c r="V34" s="13"/>
      <c r="W34" s="14"/>
      <c r="X34" s="14"/>
      <c r="Y34" s="14"/>
      <c r="Z34" s="14"/>
      <c r="AA34" s="13" t="s">
        <v>629</v>
      </c>
      <c r="AB34" s="14">
        <f t="shared" ref="AB34:AD34" si="39">I34+N34+S34+X34</f>
        <v>0</v>
      </c>
      <c r="AC34" s="14">
        <f t="shared" si="39"/>
        <v>36</v>
      </c>
      <c r="AD34" s="14">
        <f t="shared" si="39"/>
        <v>0</v>
      </c>
      <c r="AE34" s="18"/>
      <c r="AF34" s="18"/>
      <c r="AG34" s="18"/>
    </row>
    <row r="35" ht="24" customHeight="1" spans="1:33">
      <c r="A35" s="25"/>
      <c r="B35" s="25" t="s">
        <v>1037</v>
      </c>
      <c r="C35" s="21" t="s">
        <v>116</v>
      </c>
      <c r="D35" s="13"/>
      <c r="E35" s="13"/>
      <c r="F35" s="13" t="s">
        <v>36</v>
      </c>
      <c r="G35" s="13" t="s">
        <v>629</v>
      </c>
      <c r="H35" s="14">
        <f t="shared" si="26"/>
        <v>24</v>
      </c>
      <c r="I35" s="14"/>
      <c r="J35" s="14">
        <v>24</v>
      </c>
      <c r="K35" s="14"/>
      <c r="L35" s="13"/>
      <c r="M35" s="14">
        <f t="shared" si="27"/>
        <v>0</v>
      </c>
      <c r="N35" s="14"/>
      <c r="O35" s="14"/>
      <c r="P35" s="14"/>
      <c r="Q35" s="13" t="s">
        <v>675</v>
      </c>
      <c r="R35" s="14">
        <f t="shared" ref="R35:R42" si="40">S35+T35+U35</f>
        <v>-24</v>
      </c>
      <c r="S35" s="14"/>
      <c r="T35" s="14">
        <v>-24</v>
      </c>
      <c r="U35" s="14"/>
      <c r="V35" s="13"/>
      <c r="W35" s="14"/>
      <c r="X35" s="14"/>
      <c r="Y35" s="14"/>
      <c r="Z35" s="14"/>
      <c r="AA35" s="13" t="s">
        <v>1038</v>
      </c>
      <c r="AB35" s="14">
        <f t="shared" ref="AB35:AD35" si="41">I35+N35+S35+X35</f>
        <v>0</v>
      </c>
      <c r="AC35" s="14">
        <f t="shared" si="41"/>
        <v>0</v>
      </c>
      <c r="AD35" s="14">
        <f t="shared" si="41"/>
        <v>0</v>
      </c>
      <c r="AE35" s="18"/>
      <c r="AF35" s="18"/>
      <c r="AG35" s="18"/>
    </row>
    <row r="36" ht="42.75" customHeight="1" spans="1:33">
      <c r="A36" s="25"/>
      <c r="B36" s="25" t="s">
        <v>1039</v>
      </c>
      <c r="C36" s="21" t="s">
        <v>116</v>
      </c>
      <c r="D36" s="13"/>
      <c r="E36" s="13"/>
      <c r="F36" s="13" t="s">
        <v>36</v>
      </c>
      <c r="G36" s="13" t="s">
        <v>629</v>
      </c>
      <c r="H36" s="14">
        <f t="shared" si="26"/>
        <v>93</v>
      </c>
      <c r="I36" s="14"/>
      <c r="J36" s="14">
        <v>93</v>
      </c>
      <c r="K36" s="14"/>
      <c r="L36" s="13"/>
      <c r="M36" s="14">
        <f t="shared" si="27"/>
        <v>0</v>
      </c>
      <c r="N36" s="14"/>
      <c r="O36" s="14"/>
      <c r="P36" s="14"/>
      <c r="Q36" s="13" t="s">
        <v>675</v>
      </c>
      <c r="R36" s="14">
        <f t="shared" si="40"/>
        <v>-93</v>
      </c>
      <c r="S36" s="14"/>
      <c r="T36" s="14">
        <v>-93</v>
      </c>
      <c r="U36" s="14"/>
      <c r="V36" s="13"/>
      <c r="W36" s="14"/>
      <c r="X36" s="14"/>
      <c r="Y36" s="14"/>
      <c r="Z36" s="14"/>
      <c r="AA36" s="13" t="s">
        <v>1038</v>
      </c>
      <c r="AB36" s="14">
        <f t="shared" ref="AB36:AD36" si="42">I36+N36+S36+X36</f>
        <v>0</v>
      </c>
      <c r="AC36" s="14">
        <f t="shared" si="42"/>
        <v>0</v>
      </c>
      <c r="AD36" s="14">
        <f t="shared" si="42"/>
        <v>0</v>
      </c>
      <c r="AE36" s="18"/>
      <c r="AF36" s="18"/>
      <c r="AG36" s="18"/>
    </row>
    <row r="37" ht="24" customHeight="1" spans="1:33">
      <c r="A37" s="25"/>
      <c r="B37" s="25" t="s">
        <v>1040</v>
      </c>
      <c r="C37" s="21" t="s">
        <v>116</v>
      </c>
      <c r="D37" s="13"/>
      <c r="E37" s="13"/>
      <c r="F37" s="13" t="s">
        <v>36</v>
      </c>
      <c r="G37" s="13" t="s">
        <v>629</v>
      </c>
      <c r="H37" s="14">
        <f t="shared" si="26"/>
        <v>118</v>
      </c>
      <c r="I37" s="14"/>
      <c r="J37" s="14"/>
      <c r="K37" s="14">
        <v>118</v>
      </c>
      <c r="L37" s="13"/>
      <c r="M37" s="14">
        <f t="shared" si="27"/>
        <v>0</v>
      </c>
      <c r="N37" s="14"/>
      <c r="O37" s="14"/>
      <c r="P37" s="14"/>
      <c r="Q37" s="13" t="s">
        <v>675</v>
      </c>
      <c r="R37" s="14">
        <f t="shared" si="40"/>
        <v>-118</v>
      </c>
      <c r="S37" s="14"/>
      <c r="T37" s="14"/>
      <c r="U37" s="14">
        <f>-63+-55</f>
        <v>-118</v>
      </c>
      <c r="V37" s="13"/>
      <c r="W37" s="14"/>
      <c r="X37" s="14"/>
      <c r="Y37" s="14"/>
      <c r="Z37" s="14"/>
      <c r="AA37" s="13" t="s">
        <v>1038</v>
      </c>
      <c r="AB37" s="14">
        <f t="shared" ref="AB37:AD37" si="43">I37+N37+S37+X37</f>
        <v>0</v>
      </c>
      <c r="AC37" s="14">
        <f t="shared" si="43"/>
        <v>0</v>
      </c>
      <c r="AD37" s="14">
        <f t="shared" si="43"/>
        <v>0</v>
      </c>
      <c r="AE37" s="18"/>
      <c r="AF37" s="18"/>
      <c r="AG37" s="18"/>
    </row>
    <row r="38" ht="24" customHeight="1" spans="1:33">
      <c r="A38" s="25"/>
      <c r="B38" s="25" t="s">
        <v>1041</v>
      </c>
      <c r="C38" s="21" t="s">
        <v>116</v>
      </c>
      <c r="D38" s="13"/>
      <c r="E38" s="13"/>
      <c r="F38" s="13" t="s">
        <v>36</v>
      </c>
      <c r="G38" s="13" t="s">
        <v>629</v>
      </c>
      <c r="H38" s="14">
        <f t="shared" si="26"/>
        <v>66</v>
      </c>
      <c r="I38" s="14"/>
      <c r="J38" s="14">
        <v>35</v>
      </c>
      <c r="K38" s="14">
        <v>31</v>
      </c>
      <c r="L38" s="13"/>
      <c r="M38" s="14">
        <f t="shared" si="27"/>
        <v>0</v>
      </c>
      <c r="N38" s="14"/>
      <c r="O38" s="14"/>
      <c r="P38" s="14"/>
      <c r="Q38" s="13" t="s">
        <v>675</v>
      </c>
      <c r="R38" s="14">
        <f t="shared" si="40"/>
        <v>-66</v>
      </c>
      <c r="S38" s="14"/>
      <c r="T38" s="14">
        <v>-35</v>
      </c>
      <c r="U38" s="14">
        <v>-31</v>
      </c>
      <c r="V38" s="13"/>
      <c r="W38" s="14"/>
      <c r="X38" s="14"/>
      <c r="Y38" s="14"/>
      <c r="Z38" s="14"/>
      <c r="AA38" s="13" t="s">
        <v>1038</v>
      </c>
      <c r="AB38" s="14">
        <f t="shared" ref="AB38:AD38" si="44">I38+N38+S38+X38</f>
        <v>0</v>
      </c>
      <c r="AC38" s="14">
        <f t="shared" si="44"/>
        <v>0</v>
      </c>
      <c r="AD38" s="14">
        <f t="shared" si="44"/>
        <v>0</v>
      </c>
      <c r="AE38" s="18"/>
      <c r="AF38" s="18"/>
      <c r="AG38" s="18"/>
    </row>
    <row r="39" ht="24" customHeight="1" spans="1:33">
      <c r="A39" s="25"/>
      <c r="B39" s="25" t="s">
        <v>1042</v>
      </c>
      <c r="C39" s="21" t="s">
        <v>116</v>
      </c>
      <c r="D39" s="13"/>
      <c r="E39" s="13"/>
      <c r="F39" s="13" t="s">
        <v>36</v>
      </c>
      <c r="G39" s="13" t="s">
        <v>629</v>
      </c>
      <c r="H39" s="14">
        <f t="shared" si="26"/>
        <v>40</v>
      </c>
      <c r="I39" s="14"/>
      <c r="J39" s="14">
        <v>40</v>
      </c>
      <c r="K39" s="14"/>
      <c r="L39" s="13"/>
      <c r="M39" s="14">
        <f t="shared" si="27"/>
        <v>0</v>
      </c>
      <c r="N39" s="14"/>
      <c r="O39" s="14"/>
      <c r="P39" s="14"/>
      <c r="Q39" s="13" t="s">
        <v>675</v>
      </c>
      <c r="R39" s="14">
        <f t="shared" si="40"/>
        <v>-40</v>
      </c>
      <c r="S39" s="14"/>
      <c r="T39" s="14">
        <v>-40</v>
      </c>
      <c r="U39" s="14"/>
      <c r="V39" s="13"/>
      <c r="W39" s="14"/>
      <c r="X39" s="14"/>
      <c r="Y39" s="14"/>
      <c r="Z39" s="14"/>
      <c r="AA39" s="13" t="s">
        <v>1038</v>
      </c>
      <c r="AB39" s="14">
        <f t="shared" ref="AB39:AD39" si="45">I39+N39+S39+X39</f>
        <v>0</v>
      </c>
      <c r="AC39" s="14">
        <f t="shared" si="45"/>
        <v>0</v>
      </c>
      <c r="AD39" s="14">
        <f t="shared" si="45"/>
        <v>0</v>
      </c>
      <c r="AE39" s="18"/>
      <c r="AF39" s="18"/>
      <c r="AG39" s="18"/>
    </row>
    <row r="40" ht="34.5" customHeight="1" spans="1:33">
      <c r="A40" s="25">
        <v>32</v>
      </c>
      <c r="B40" s="27" t="s">
        <v>674</v>
      </c>
      <c r="C40" s="27" t="s">
        <v>116</v>
      </c>
      <c r="D40" s="13"/>
      <c r="E40" s="13"/>
      <c r="F40" s="13" t="s">
        <v>36</v>
      </c>
      <c r="G40" s="13"/>
      <c r="H40" s="14">
        <f t="shared" si="26"/>
        <v>0</v>
      </c>
      <c r="I40" s="14"/>
      <c r="J40" s="14"/>
      <c r="K40" s="14"/>
      <c r="L40" s="13"/>
      <c r="M40" s="14">
        <f t="shared" si="27"/>
        <v>0</v>
      </c>
      <c r="N40" s="14"/>
      <c r="O40" s="14"/>
      <c r="P40" s="14"/>
      <c r="Q40" s="13" t="s">
        <v>675</v>
      </c>
      <c r="R40" s="14">
        <f t="shared" si="40"/>
        <v>180</v>
      </c>
      <c r="S40" s="14"/>
      <c r="T40" s="14">
        <f>24+93</f>
        <v>117</v>
      </c>
      <c r="U40" s="14">
        <v>63</v>
      </c>
      <c r="V40" s="13"/>
      <c r="W40" s="14"/>
      <c r="X40" s="14"/>
      <c r="Y40" s="14"/>
      <c r="Z40" s="14"/>
      <c r="AA40" s="13" t="s">
        <v>675</v>
      </c>
      <c r="AB40" s="14">
        <f t="shared" ref="AB40:AD40" si="46">I40+N40+S40+X40</f>
        <v>0</v>
      </c>
      <c r="AC40" s="14">
        <f t="shared" si="46"/>
        <v>117</v>
      </c>
      <c r="AD40" s="14">
        <f t="shared" si="46"/>
        <v>63</v>
      </c>
      <c r="AE40" s="18"/>
      <c r="AF40" s="18"/>
      <c r="AG40" s="18"/>
    </row>
    <row r="41" ht="34.5" customHeight="1" spans="1:33">
      <c r="A41" s="13">
        <v>33</v>
      </c>
      <c r="B41" s="21" t="s">
        <v>676</v>
      </c>
      <c r="C41" s="21" t="s">
        <v>116</v>
      </c>
      <c r="D41" s="13"/>
      <c r="E41" s="13"/>
      <c r="F41" s="13" t="s">
        <v>36</v>
      </c>
      <c r="G41" s="13"/>
      <c r="H41" s="14">
        <f t="shared" si="26"/>
        <v>0</v>
      </c>
      <c r="I41" s="14"/>
      <c r="J41" s="14"/>
      <c r="K41" s="14"/>
      <c r="L41" s="13"/>
      <c r="M41" s="14">
        <f t="shared" si="27"/>
        <v>0</v>
      </c>
      <c r="N41" s="14"/>
      <c r="O41" s="14"/>
      <c r="P41" s="14"/>
      <c r="Q41" s="13" t="s">
        <v>675</v>
      </c>
      <c r="R41" s="14">
        <f t="shared" si="40"/>
        <v>72</v>
      </c>
      <c r="S41" s="14"/>
      <c r="T41" s="14"/>
      <c r="U41" s="14">
        <f>55+17</f>
        <v>72</v>
      </c>
      <c r="V41" s="13"/>
      <c r="W41" s="14"/>
      <c r="X41" s="14"/>
      <c r="Y41" s="14"/>
      <c r="Z41" s="14"/>
      <c r="AA41" s="13" t="s">
        <v>675</v>
      </c>
      <c r="AB41" s="14">
        <f t="shared" ref="AB41:AD41" si="47">I41+N41+S41+X41</f>
        <v>0</v>
      </c>
      <c r="AC41" s="14">
        <f t="shared" si="47"/>
        <v>0</v>
      </c>
      <c r="AD41" s="14">
        <f t="shared" si="47"/>
        <v>72</v>
      </c>
      <c r="AE41" s="18"/>
      <c r="AF41" s="18"/>
      <c r="AG41" s="18"/>
    </row>
    <row r="42" ht="48.75" customHeight="1" spans="1:33">
      <c r="A42" s="13">
        <v>34</v>
      </c>
      <c r="B42" s="28" t="s">
        <v>677</v>
      </c>
      <c r="C42" s="21" t="s">
        <v>116</v>
      </c>
      <c r="D42" s="13"/>
      <c r="E42" s="13"/>
      <c r="F42" s="13" t="s">
        <v>639</v>
      </c>
      <c r="G42" s="13" t="s">
        <v>642</v>
      </c>
      <c r="H42" s="14">
        <f t="shared" si="26"/>
        <v>36</v>
      </c>
      <c r="I42" s="14"/>
      <c r="J42" s="14">
        <v>36</v>
      </c>
      <c r="K42" s="14"/>
      <c r="L42" s="13" t="s">
        <v>1035</v>
      </c>
      <c r="M42" s="14">
        <f t="shared" si="27"/>
        <v>36</v>
      </c>
      <c r="N42" s="14"/>
      <c r="O42" s="14">
        <v>36</v>
      </c>
      <c r="P42" s="14"/>
      <c r="Q42" s="13" t="s">
        <v>675</v>
      </c>
      <c r="R42" s="14">
        <f t="shared" si="40"/>
        <v>89</v>
      </c>
      <c r="S42" s="14"/>
      <c r="T42" s="14">
        <f>35+40</f>
        <v>75</v>
      </c>
      <c r="U42" s="14">
        <f>14</f>
        <v>14</v>
      </c>
      <c r="V42" s="13" t="s">
        <v>1034</v>
      </c>
      <c r="W42" s="14"/>
      <c r="X42" s="14"/>
      <c r="Y42" s="14"/>
      <c r="Z42" s="14">
        <v>40.541995</v>
      </c>
      <c r="AA42" s="13" t="s">
        <v>678</v>
      </c>
      <c r="AB42" s="14">
        <f t="shared" ref="AB42:AD42" si="48">N42+S42+X42</f>
        <v>0</v>
      </c>
      <c r="AC42" s="14">
        <f t="shared" si="48"/>
        <v>111</v>
      </c>
      <c r="AD42" s="14">
        <f t="shared" si="48"/>
        <v>54.541995</v>
      </c>
      <c r="AE42" s="18"/>
      <c r="AF42" s="18"/>
      <c r="AG42" s="18"/>
    </row>
    <row r="43" spans="1:11">
      <c r="A43" s="15" t="s">
        <v>209</v>
      </c>
      <c r="B43" s="15"/>
      <c r="C43" s="15"/>
      <c r="D43" s="15"/>
      <c r="E43" s="15"/>
      <c r="F43" s="15"/>
      <c r="G43" s="15"/>
      <c r="H43" s="15"/>
      <c r="I43" s="15"/>
      <c r="J43" s="15"/>
      <c r="K43" s="15"/>
    </row>
    <row r="44" spans="1:11">
      <c r="A44" s="15"/>
      <c r="B44" s="15"/>
      <c r="C44" s="15"/>
      <c r="D44" s="15"/>
      <c r="E44" s="15"/>
      <c r="F44" s="15"/>
      <c r="G44" s="15"/>
      <c r="H44" s="15"/>
      <c r="I44" s="15"/>
      <c r="J44" s="15"/>
      <c r="K44" s="15"/>
    </row>
    <row r="45" spans="1:11">
      <c r="A45" s="15"/>
      <c r="B45" s="15"/>
      <c r="C45" s="15"/>
      <c r="D45" s="15"/>
      <c r="E45" s="15"/>
      <c r="F45" s="15"/>
      <c r="G45" s="15"/>
      <c r="H45" s="15"/>
      <c r="I45" s="15"/>
      <c r="J45" s="15"/>
      <c r="K45" s="15"/>
    </row>
    <row r="46" spans="11:11">
      <c r="K46" s="18"/>
    </row>
  </sheetData>
  <autoFilter ref="A9:K45">
    <extLst/>
  </autoFilter>
  <mergeCells count="39">
    <mergeCell ref="A1:C1"/>
    <mergeCell ref="A2:AD2"/>
    <mergeCell ref="A3:B3"/>
    <mergeCell ref="H3:K3"/>
    <mergeCell ref="L3:P3"/>
    <mergeCell ref="Q3:U3"/>
    <mergeCell ref="V3:Z3"/>
    <mergeCell ref="H4:K4"/>
    <mergeCell ref="M4:P4"/>
    <mergeCell ref="R4:U4"/>
    <mergeCell ref="W4:Z4"/>
    <mergeCell ref="AA4:AD4"/>
    <mergeCell ref="I5:K5"/>
    <mergeCell ref="N5:P5"/>
    <mergeCell ref="S5:U5"/>
    <mergeCell ref="X5:Z5"/>
    <mergeCell ref="AB5:AD5"/>
    <mergeCell ref="I6:K6"/>
    <mergeCell ref="N6:P6"/>
    <mergeCell ref="S6:U6"/>
    <mergeCell ref="X6:Z6"/>
    <mergeCell ref="AB6:AD6"/>
    <mergeCell ref="A8:B8"/>
    <mergeCell ref="A4:A7"/>
    <mergeCell ref="B4:B7"/>
    <mergeCell ref="C4:C7"/>
    <mergeCell ref="D4:D7"/>
    <mergeCell ref="E4:E7"/>
    <mergeCell ref="F4:F7"/>
    <mergeCell ref="G4:G7"/>
    <mergeCell ref="H5:H7"/>
    <mergeCell ref="L4:L7"/>
    <mergeCell ref="M5:M7"/>
    <mergeCell ref="Q4:Q7"/>
    <mergeCell ref="R5:R7"/>
    <mergeCell ref="V4:V7"/>
    <mergeCell ref="W5:W7"/>
    <mergeCell ref="AA5:AA7"/>
    <mergeCell ref="A43:K45"/>
  </mergeCells>
  <pageMargins left="0.707638888888889" right="0.707638888888889" top="0.747916666666667" bottom="0.747916666666667" header="0.313888888888889" footer="0.313888888888889"/>
  <pageSetup paperSize="9" scale="37" orientation="landscape"/>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1"/>
    <pageSetUpPr fitToPage="1"/>
  </sheetPr>
  <dimension ref="A1:Z30"/>
  <sheetViews>
    <sheetView topLeftCell="A8" workbookViewId="0">
      <selection activeCell="J32" sqref="J32"/>
    </sheetView>
  </sheetViews>
  <sheetFormatPr defaultColWidth="9" defaultRowHeight="13.5"/>
  <cols>
    <col min="1" max="1" width="4.25" customWidth="1"/>
    <col min="2" max="2" width="32.125" customWidth="1"/>
    <col min="3" max="3" width="14.375" customWidth="1"/>
    <col min="4" max="5" width="19" customWidth="1"/>
    <col min="6" max="7" width="17.5" customWidth="1"/>
    <col min="8" max="11" width="10.5" customWidth="1"/>
    <col min="12" max="12" width="19.875" customWidth="1"/>
    <col min="13" max="16" width="9.75" customWidth="1"/>
    <col min="17" max="17" width="15.25" customWidth="1"/>
    <col min="21" max="21" width="14.25" customWidth="1"/>
    <col min="23" max="23" width="10.25" customWidth="1"/>
    <col min="26" max="26" width="10.25" customWidth="1"/>
  </cols>
  <sheetData>
    <row r="1" ht="26.25" customHeight="1" spans="1:3">
      <c r="A1" s="2" t="s">
        <v>99</v>
      </c>
      <c r="B1" s="2"/>
      <c r="C1" s="2"/>
    </row>
    <row r="2" ht="26.25" customHeight="1" spans="1:11">
      <c r="A2" s="3" t="s">
        <v>100</v>
      </c>
      <c r="B2" s="3"/>
      <c r="C2" s="3"/>
      <c r="D2" s="3"/>
      <c r="E2" s="3"/>
      <c r="F2" s="3"/>
      <c r="G2" s="3"/>
      <c r="H2" s="3"/>
      <c r="I2" s="3"/>
      <c r="J2" s="3"/>
      <c r="K2" s="3"/>
    </row>
    <row r="3" ht="26.25" customHeight="1" spans="1:11">
      <c r="A3" s="4" t="s">
        <v>80</v>
      </c>
      <c r="B3" s="4"/>
      <c r="C3" s="5"/>
      <c r="D3" s="5" t="s">
        <v>81</v>
      </c>
      <c r="E3" s="5"/>
      <c r="F3" s="3"/>
      <c r="G3" s="3"/>
      <c r="H3" s="3"/>
      <c r="I3" s="3"/>
      <c r="J3" s="3"/>
      <c r="K3" s="3"/>
    </row>
    <row r="4" ht="19.5" customHeight="1" spans="1:26">
      <c r="A4" s="6" t="s">
        <v>2</v>
      </c>
      <c r="B4" s="6" t="s">
        <v>43</v>
      </c>
      <c r="C4" s="6" t="s">
        <v>44</v>
      </c>
      <c r="D4" s="6" t="s">
        <v>45</v>
      </c>
      <c r="E4" s="6" t="s">
        <v>101</v>
      </c>
      <c r="F4" s="6" t="s">
        <v>46</v>
      </c>
      <c r="G4" s="6" t="s">
        <v>102</v>
      </c>
      <c r="H4" s="7" t="s">
        <v>47</v>
      </c>
      <c r="I4" s="16"/>
      <c r="J4" s="16"/>
      <c r="K4" s="16"/>
      <c r="L4" s="6" t="s">
        <v>102</v>
      </c>
      <c r="M4" s="7" t="s">
        <v>47</v>
      </c>
      <c r="N4" s="16"/>
      <c r="O4" s="16"/>
      <c r="P4" s="16"/>
      <c r="Q4" s="6" t="s">
        <v>102</v>
      </c>
      <c r="R4" s="7" t="s">
        <v>47</v>
      </c>
      <c r="S4" s="16"/>
      <c r="T4" s="16"/>
      <c r="U4" s="16"/>
      <c r="V4" s="6" t="s">
        <v>102</v>
      </c>
      <c r="W4" s="7" t="s">
        <v>47</v>
      </c>
      <c r="X4" s="16"/>
      <c r="Y4" s="16"/>
      <c r="Z4" s="16"/>
    </row>
    <row r="5" ht="19.5" customHeight="1" spans="1:26">
      <c r="A5" s="8"/>
      <c r="B5" s="8"/>
      <c r="C5" s="8"/>
      <c r="D5" s="8"/>
      <c r="E5" s="8"/>
      <c r="F5" s="8"/>
      <c r="G5" s="8"/>
      <c r="H5" s="9" t="s">
        <v>29</v>
      </c>
      <c r="I5" s="17" t="s">
        <v>55</v>
      </c>
      <c r="J5" s="16"/>
      <c r="K5" s="16"/>
      <c r="L5" s="8"/>
      <c r="M5" s="9" t="s">
        <v>29</v>
      </c>
      <c r="N5" s="17" t="s">
        <v>55</v>
      </c>
      <c r="O5" s="16"/>
      <c r="P5" s="16"/>
      <c r="Q5" s="8"/>
      <c r="R5" s="9" t="s">
        <v>29</v>
      </c>
      <c r="S5" s="17" t="s">
        <v>55</v>
      </c>
      <c r="T5" s="16"/>
      <c r="U5" s="16"/>
      <c r="V5" s="8"/>
      <c r="W5" s="9" t="s">
        <v>29</v>
      </c>
      <c r="X5" s="17" t="s">
        <v>55</v>
      </c>
      <c r="Y5" s="16"/>
      <c r="Z5" s="16"/>
    </row>
    <row r="6" ht="19.5" customHeight="1" spans="1:26">
      <c r="A6" s="8"/>
      <c r="B6" s="8"/>
      <c r="C6" s="8"/>
      <c r="D6" s="8"/>
      <c r="E6" s="8"/>
      <c r="F6" s="8"/>
      <c r="G6" s="8"/>
      <c r="H6" s="10"/>
      <c r="I6" s="9" t="s">
        <v>103</v>
      </c>
      <c r="J6" s="10"/>
      <c r="K6" s="10"/>
      <c r="L6" s="8"/>
      <c r="M6" s="10"/>
      <c r="N6" s="9" t="s">
        <v>103</v>
      </c>
      <c r="O6" s="10"/>
      <c r="P6" s="10"/>
      <c r="Q6" s="8"/>
      <c r="R6" s="10"/>
      <c r="S6" s="9" t="s">
        <v>103</v>
      </c>
      <c r="T6" s="10"/>
      <c r="U6" s="10"/>
      <c r="V6" s="8"/>
      <c r="W6" s="10"/>
      <c r="X6" s="9" t="s">
        <v>103</v>
      </c>
      <c r="Y6" s="10"/>
      <c r="Z6" s="10"/>
    </row>
    <row r="7" ht="49.9" customHeight="1" spans="1:26">
      <c r="A7" s="11"/>
      <c r="B7" s="11"/>
      <c r="C7" s="11"/>
      <c r="D7" s="11"/>
      <c r="E7" s="11"/>
      <c r="F7" s="11"/>
      <c r="G7" s="11"/>
      <c r="H7" s="10"/>
      <c r="I7" s="9" t="s">
        <v>8</v>
      </c>
      <c r="J7" s="9" t="s">
        <v>9</v>
      </c>
      <c r="K7" s="9" t="s">
        <v>10</v>
      </c>
      <c r="L7" s="11"/>
      <c r="M7" s="10"/>
      <c r="N7" s="9" t="s">
        <v>8</v>
      </c>
      <c r="O7" s="9" t="s">
        <v>9</v>
      </c>
      <c r="P7" s="9" t="s">
        <v>10</v>
      </c>
      <c r="Q7" s="11"/>
      <c r="R7" s="10"/>
      <c r="S7" s="9" t="s">
        <v>8</v>
      </c>
      <c r="T7" s="9" t="s">
        <v>9</v>
      </c>
      <c r="U7" s="9" t="s">
        <v>10</v>
      </c>
      <c r="V7" s="11"/>
      <c r="W7" s="10"/>
      <c r="X7" s="9" t="s">
        <v>8</v>
      </c>
      <c r="Y7" s="9" t="s">
        <v>9</v>
      </c>
      <c r="Z7" s="9" t="s">
        <v>10</v>
      </c>
    </row>
    <row r="8" s="1" customFormat="1" ht="24" customHeight="1" spans="1:26">
      <c r="A8" s="17" t="s">
        <v>29</v>
      </c>
      <c r="B8" s="20"/>
      <c r="C8" s="9"/>
      <c r="D8" s="9"/>
      <c r="E8" s="9"/>
      <c r="F8" s="9"/>
      <c r="G8" s="9"/>
      <c r="H8" s="12">
        <f t="shared" ref="H8:H13" si="0">I8+J8+K8</f>
        <v>2625</v>
      </c>
      <c r="I8" s="12">
        <f t="shared" ref="I8:K8" si="1">SUM(I9:I27)</f>
        <v>775</v>
      </c>
      <c r="J8" s="12">
        <f t="shared" si="1"/>
        <v>750</v>
      </c>
      <c r="K8" s="12">
        <f t="shared" si="1"/>
        <v>1100</v>
      </c>
      <c r="L8" s="9"/>
      <c r="M8" s="12">
        <f>N8+O8+P8</f>
        <v>0</v>
      </c>
      <c r="N8" s="12">
        <f t="shared" ref="N8:P8" si="2">SUM(N9:N27)</f>
        <v>0</v>
      </c>
      <c r="O8" s="12">
        <f t="shared" si="2"/>
        <v>0</v>
      </c>
      <c r="P8" s="12">
        <f t="shared" si="2"/>
        <v>0</v>
      </c>
      <c r="Q8" s="9"/>
      <c r="R8" s="12">
        <f>S8+T8+U8</f>
        <v>-1.93364069331001e-15</v>
      </c>
      <c r="S8" s="12">
        <f t="shared" ref="S8:U8" si="3">SUM(S9:S27)</f>
        <v>0</v>
      </c>
      <c r="T8" s="12">
        <f t="shared" si="3"/>
        <v>0</v>
      </c>
      <c r="U8" s="12">
        <f t="shared" si="3"/>
        <v>-1.93364069331001e-15</v>
      </c>
      <c r="V8" s="9"/>
      <c r="W8" s="12">
        <f>X8+Y8+Z8</f>
        <v>2625</v>
      </c>
      <c r="X8" s="12">
        <f t="shared" ref="X8:Z8" si="4">SUM(X9:X27)</f>
        <v>775</v>
      </c>
      <c r="Y8" s="12">
        <f t="shared" si="4"/>
        <v>750</v>
      </c>
      <c r="Z8" s="12">
        <f t="shared" si="4"/>
        <v>1100</v>
      </c>
    </row>
    <row r="9" ht="24" customHeight="1" spans="1:26">
      <c r="A9" s="13">
        <v>9</v>
      </c>
      <c r="B9" s="13" t="s">
        <v>126</v>
      </c>
      <c r="C9" s="13" t="s">
        <v>127</v>
      </c>
      <c r="D9" s="13"/>
      <c r="E9" s="13"/>
      <c r="F9" s="13" t="s">
        <v>33</v>
      </c>
      <c r="G9" s="13" t="s">
        <v>128</v>
      </c>
      <c r="H9" s="14">
        <f t="shared" ref="H9:H13" si="5">I9+J9+K9</f>
        <v>1150</v>
      </c>
      <c r="I9" s="14"/>
      <c r="J9" s="14">
        <v>340</v>
      </c>
      <c r="K9" s="14">
        <v>810</v>
      </c>
      <c r="L9" s="13"/>
      <c r="M9" s="14">
        <f>N9+O9+P9</f>
        <v>0</v>
      </c>
      <c r="N9" s="14"/>
      <c r="O9" s="14"/>
      <c r="P9" s="14"/>
      <c r="Q9" s="13"/>
      <c r="R9" s="14">
        <f>S9+T9+U9</f>
        <v>0</v>
      </c>
      <c r="S9" s="14"/>
      <c r="T9" s="14"/>
      <c r="U9" s="14"/>
      <c r="V9" s="13"/>
      <c r="W9" s="14">
        <f>X9+Y9+Z9</f>
        <v>1150</v>
      </c>
      <c r="X9" s="14">
        <f>I9+N9+S9</f>
        <v>0</v>
      </c>
      <c r="Y9" s="14">
        <f t="shared" ref="Y9:Z9" si="6">J9+O9+T9</f>
        <v>340</v>
      </c>
      <c r="Z9" s="14">
        <f t="shared" si="6"/>
        <v>810</v>
      </c>
    </row>
    <row r="10" s="19" customFormat="1" ht="24" customHeight="1" spans="1:26">
      <c r="A10" s="21"/>
      <c r="B10" s="21" t="s">
        <v>1043</v>
      </c>
      <c r="C10" s="21" t="s">
        <v>127</v>
      </c>
      <c r="D10" s="21"/>
      <c r="E10" s="21"/>
      <c r="F10" s="21" t="s">
        <v>184</v>
      </c>
      <c r="G10" s="21" t="s">
        <v>1044</v>
      </c>
      <c r="H10" s="22"/>
      <c r="I10" s="22">
        <v>425</v>
      </c>
      <c r="J10" s="22"/>
      <c r="K10" s="22"/>
      <c r="L10" s="21" t="s">
        <v>1045</v>
      </c>
      <c r="M10" s="22"/>
      <c r="N10" s="22">
        <v>-425</v>
      </c>
      <c r="O10" s="22"/>
      <c r="P10" s="22"/>
      <c r="Q10" s="21"/>
      <c r="R10" s="22"/>
      <c r="S10" s="22"/>
      <c r="T10" s="22"/>
      <c r="U10" s="22"/>
      <c r="V10" s="21"/>
      <c r="W10" s="22"/>
      <c r="X10" s="14">
        <f t="shared" ref="X10:X27" si="7">I10+N10+S10</f>
        <v>0</v>
      </c>
      <c r="Y10" s="14">
        <f t="shared" ref="Y10:Y27" si="8">J10+O10+T10</f>
        <v>0</v>
      </c>
      <c r="Z10" s="14">
        <f t="shared" ref="Z10:Z27" si="9">K10+P10+U10</f>
        <v>0</v>
      </c>
    </row>
    <row r="11" ht="24" customHeight="1" spans="1:26">
      <c r="A11" s="13">
        <v>10</v>
      </c>
      <c r="B11" s="13" t="s">
        <v>129</v>
      </c>
      <c r="C11" s="13" t="s">
        <v>127</v>
      </c>
      <c r="D11" s="13"/>
      <c r="E11" s="13"/>
      <c r="F11" s="13" t="s">
        <v>34</v>
      </c>
      <c r="G11" s="13" t="s">
        <v>130</v>
      </c>
      <c r="H11" s="14">
        <f t="shared" ref="H11:H13" si="10">I11+J11+K11</f>
        <v>29.4</v>
      </c>
      <c r="I11" s="14"/>
      <c r="J11" s="14">
        <v>29.4</v>
      </c>
      <c r="K11" s="14"/>
      <c r="L11" s="13"/>
      <c r="M11" s="14">
        <f t="shared" ref="M11:M27" si="11">N11+O11+P11</f>
        <v>0</v>
      </c>
      <c r="N11" s="14"/>
      <c r="O11" s="14"/>
      <c r="P11" s="14"/>
      <c r="Q11" s="13"/>
      <c r="R11" s="14">
        <f t="shared" ref="R11:R27" si="12">S11+T11+U11</f>
        <v>0</v>
      </c>
      <c r="S11" s="14"/>
      <c r="T11" s="14"/>
      <c r="U11" s="14"/>
      <c r="V11" s="13"/>
      <c r="W11" s="14">
        <f t="shared" ref="W11:W27" si="13">X11+Y11+Z11</f>
        <v>29.4</v>
      </c>
      <c r="X11" s="14">
        <f t="shared" si="7"/>
        <v>0</v>
      </c>
      <c r="Y11" s="14">
        <f t="shared" si="8"/>
        <v>29.4</v>
      </c>
      <c r="Z11" s="14">
        <f t="shared" si="9"/>
        <v>0</v>
      </c>
    </row>
    <row r="12" ht="33.75" customHeight="1" spans="1:26">
      <c r="A12" s="13">
        <v>11</v>
      </c>
      <c r="B12" s="13" t="s">
        <v>131</v>
      </c>
      <c r="C12" s="13" t="s">
        <v>127</v>
      </c>
      <c r="D12" s="13"/>
      <c r="E12" s="13"/>
      <c r="F12" s="13" t="s">
        <v>34</v>
      </c>
      <c r="G12" s="13" t="s">
        <v>132</v>
      </c>
      <c r="H12" s="14">
        <f t="shared" si="10"/>
        <v>175</v>
      </c>
      <c r="I12" s="14"/>
      <c r="J12" s="14">
        <v>175</v>
      </c>
      <c r="K12" s="14"/>
      <c r="L12" s="13" t="s">
        <v>1045</v>
      </c>
      <c r="M12" s="14">
        <f t="shared" si="11"/>
        <v>475</v>
      </c>
      <c r="N12" s="14">
        <f>425+25</f>
        <v>450</v>
      </c>
      <c r="O12" s="14">
        <v>25</v>
      </c>
      <c r="P12" s="14"/>
      <c r="Q12" s="13"/>
      <c r="R12" s="14">
        <f t="shared" si="12"/>
        <v>0</v>
      </c>
      <c r="S12" s="14"/>
      <c r="T12" s="14"/>
      <c r="U12" s="14"/>
      <c r="V12" s="13"/>
      <c r="W12" s="14">
        <f t="shared" si="13"/>
        <v>650</v>
      </c>
      <c r="X12" s="14">
        <f t="shared" si="7"/>
        <v>450</v>
      </c>
      <c r="Y12" s="14">
        <f t="shared" si="8"/>
        <v>200</v>
      </c>
      <c r="Z12" s="14">
        <f t="shared" si="9"/>
        <v>0</v>
      </c>
    </row>
    <row r="13" ht="43.5" customHeight="1" spans="1:26">
      <c r="A13" s="13">
        <v>12</v>
      </c>
      <c r="B13" s="13" t="s">
        <v>133</v>
      </c>
      <c r="C13" s="13" t="s">
        <v>127</v>
      </c>
      <c r="D13" s="13"/>
      <c r="E13" s="13"/>
      <c r="F13" s="13" t="s">
        <v>134</v>
      </c>
      <c r="G13" s="13" t="s">
        <v>135</v>
      </c>
      <c r="H13" s="14">
        <f t="shared" si="10"/>
        <v>100</v>
      </c>
      <c r="I13" s="14">
        <v>100</v>
      </c>
      <c r="J13" s="14"/>
      <c r="K13" s="14"/>
      <c r="L13" s="13" t="s">
        <v>1045</v>
      </c>
      <c r="M13" s="14">
        <f t="shared" si="11"/>
        <v>-25</v>
      </c>
      <c r="N13" s="14">
        <v>-25</v>
      </c>
      <c r="O13" s="14"/>
      <c r="P13" s="14"/>
      <c r="Q13" s="13" t="s">
        <v>1046</v>
      </c>
      <c r="R13" s="14">
        <f t="shared" si="12"/>
        <v>9.959336</v>
      </c>
      <c r="S13" s="14">
        <v>3.497771</v>
      </c>
      <c r="T13" s="14"/>
      <c r="U13" s="14">
        <f>4.48273+1.978835</f>
        <v>6.461565</v>
      </c>
      <c r="V13" s="13"/>
      <c r="W13" s="14">
        <f t="shared" si="13"/>
        <v>84.959336</v>
      </c>
      <c r="X13" s="14">
        <f t="shared" si="7"/>
        <v>78.497771</v>
      </c>
      <c r="Y13" s="14">
        <f t="shared" si="8"/>
        <v>0</v>
      </c>
      <c r="Z13" s="14">
        <f t="shared" si="9"/>
        <v>6.461565</v>
      </c>
    </row>
    <row r="14" ht="24" customHeight="1" spans="1:26">
      <c r="A14" s="13">
        <v>10</v>
      </c>
      <c r="B14" s="13" t="s">
        <v>173</v>
      </c>
      <c r="C14" s="13" t="s">
        <v>127</v>
      </c>
      <c r="D14" s="13"/>
      <c r="E14" s="13"/>
      <c r="F14" s="13" t="s">
        <v>134</v>
      </c>
      <c r="G14" s="13" t="s">
        <v>174</v>
      </c>
      <c r="H14" s="14">
        <f t="shared" ref="H14:H27" si="14">I14+J14+K14</f>
        <v>100</v>
      </c>
      <c r="I14" s="14">
        <v>100</v>
      </c>
      <c r="J14" s="14"/>
      <c r="K14" s="14"/>
      <c r="L14" s="13"/>
      <c r="M14" s="14">
        <f t="shared" si="11"/>
        <v>0</v>
      </c>
      <c r="N14" s="14"/>
      <c r="O14" s="14"/>
      <c r="P14" s="14"/>
      <c r="Q14" s="13" t="s">
        <v>1046</v>
      </c>
      <c r="R14" s="14">
        <f t="shared" si="12"/>
        <v>4.818793</v>
      </c>
      <c r="S14" s="14"/>
      <c r="T14" s="14"/>
      <c r="U14" s="14">
        <v>4.818793</v>
      </c>
      <c r="V14" s="13"/>
      <c r="W14" s="14">
        <f t="shared" si="13"/>
        <v>104.818793</v>
      </c>
      <c r="X14" s="14">
        <f t="shared" si="7"/>
        <v>100</v>
      </c>
      <c r="Y14" s="14">
        <f t="shared" si="8"/>
        <v>0</v>
      </c>
      <c r="Z14" s="14">
        <f t="shared" si="9"/>
        <v>4.818793</v>
      </c>
    </row>
    <row r="15" ht="24" customHeight="1" spans="1:26">
      <c r="A15" s="13">
        <v>11</v>
      </c>
      <c r="B15" s="13" t="s">
        <v>175</v>
      </c>
      <c r="C15" s="13" t="s">
        <v>127</v>
      </c>
      <c r="D15" s="13"/>
      <c r="E15" s="13"/>
      <c r="F15" s="13" t="s">
        <v>33</v>
      </c>
      <c r="G15" s="13" t="s">
        <v>176</v>
      </c>
      <c r="H15" s="14">
        <f t="shared" si="14"/>
        <v>40</v>
      </c>
      <c r="I15" s="14"/>
      <c r="J15" s="14"/>
      <c r="K15" s="14">
        <v>40</v>
      </c>
      <c r="L15" s="13"/>
      <c r="M15" s="14">
        <f t="shared" si="11"/>
        <v>0</v>
      </c>
      <c r="N15" s="14"/>
      <c r="O15" s="14"/>
      <c r="P15" s="14"/>
      <c r="Q15" s="13" t="s">
        <v>1046</v>
      </c>
      <c r="R15" s="14">
        <f t="shared" si="12"/>
        <v>-4.48273</v>
      </c>
      <c r="S15" s="14"/>
      <c r="T15" s="14"/>
      <c r="U15" s="14">
        <v>-4.48273</v>
      </c>
      <c r="V15" s="13"/>
      <c r="W15" s="14">
        <f t="shared" si="13"/>
        <v>35.51727</v>
      </c>
      <c r="X15" s="14">
        <f t="shared" si="7"/>
        <v>0</v>
      </c>
      <c r="Y15" s="14">
        <f t="shared" si="8"/>
        <v>0</v>
      </c>
      <c r="Z15" s="14">
        <f t="shared" si="9"/>
        <v>35.51727</v>
      </c>
    </row>
    <row r="16" ht="24" customHeight="1" spans="1:26">
      <c r="A16" s="13">
        <v>12</v>
      </c>
      <c r="B16" s="13" t="s">
        <v>177</v>
      </c>
      <c r="C16" s="13" t="s">
        <v>127</v>
      </c>
      <c r="D16" s="13"/>
      <c r="E16" s="13"/>
      <c r="F16" s="13" t="s">
        <v>33</v>
      </c>
      <c r="G16" s="13" t="s">
        <v>176</v>
      </c>
      <c r="H16" s="14">
        <f t="shared" si="14"/>
        <v>310</v>
      </c>
      <c r="I16" s="14"/>
      <c r="J16" s="14">
        <v>60</v>
      </c>
      <c r="K16" s="14">
        <v>250</v>
      </c>
      <c r="L16" s="13"/>
      <c r="M16" s="14">
        <f t="shared" si="11"/>
        <v>0</v>
      </c>
      <c r="N16" s="14"/>
      <c r="O16" s="14"/>
      <c r="P16" s="14"/>
      <c r="Q16" s="13" t="s">
        <v>1046</v>
      </c>
      <c r="R16" s="14">
        <f t="shared" si="12"/>
        <v>-28.605125</v>
      </c>
      <c r="S16" s="14"/>
      <c r="T16" s="14"/>
      <c r="U16" s="14">
        <v>-28.605125</v>
      </c>
      <c r="V16" s="13"/>
      <c r="W16" s="14">
        <f t="shared" si="13"/>
        <v>281.394875</v>
      </c>
      <c r="X16" s="14">
        <f t="shared" si="7"/>
        <v>0</v>
      </c>
      <c r="Y16" s="14">
        <f t="shared" si="8"/>
        <v>60</v>
      </c>
      <c r="Z16" s="14">
        <f t="shared" si="9"/>
        <v>221.394875</v>
      </c>
    </row>
    <row r="17" ht="43.5" customHeight="1" spans="1:26">
      <c r="A17" s="13">
        <v>13</v>
      </c>
      <c r="B17" s="13" t="s">
        <v>178</v>
      </c>
      <c r="C17" s="13" t="s">
        <v>127</v>
      </c>
      <c r="D17" s="13"/>
      <c r="E17" s="13"/>
      <c r="F17" s="13" t="s">
        <v>34</v>
      </c>
      <c r="G17" s="13" t="s">
        <v>179</v>
      </c>
      <c r="H17" s="14">
        <f t="shared" si="14"/>
        <v>95</v>
      </c>
      <c r="I17" s="14"/>
      <c r="J17" s="14">
        <v>95</v>
      </c>
      <c r="K17" s="14"/>
      <c r="L17" s="13" t="s">
        <v>1045</v>
      </c>
      <c r="M17" s="14">
        <f t="shared" si="11"/>
        <v>-25</v>
      </c>
      <c r="N17" s="14"/>
      <c r="O17" s="14">
        <v>-25</v>
      </c>
      <c r="P17" s="14"/>
      <c r="Q17" s="13" t="s">
        <v>1046</v>
      </c>
      <c r="R17" s="14">
        <f t="shared" si="12"/>
        <v>16.971013</v>
      </c>
      <c r="S17" s="14"/>
      <c r="T17" s="14"/>
      <c r="U17" s="14">
        <f>16.970976+0.000037</f>
        <v>16.971013</v>
      </c>
      <c r="V17" s="13"/>
      <c r="W17" s="14">
        <f t="shared" si="13"/>
        <v>86.971013</v>
      </c>
      <c r="X17" s="14">
        <f t="shared" si="7"/>
        <v>0</v>
      </c>
      <c r="Y17" s="14">
        <f t="shared" si="8"/>
        <v>70</v>
      </c>
      <c r="Z17" s="14">
        <f t="shared" si="9"/>
        <v>16.971013</v>
      </c>
    </row>
    <row r="18" ht="24" customHeight="1" spans="1:26">
      <c r="A18" s="13">
        <v>14</v>
      </c>
      <c r="B18" s="13" t="s">
        <v>180</v>
      </c>
      <c r="C18" s="13" t="s">
        <v>127</v>
      </c>
      <c r="D18" s="13"/>
      <c r="E18" s="13"/>
      <c r="F18" s="13" t="s">
        <v>34</v>
      </c>
      <c r="G18" s="13" t="s">
        <v>181</v>
      </c>
      <c r="H18" s="14">
        <f t="shared" si="14"/>
        <v>25</v>
      </c>
      <c r="I18" s="14"/>
      <c r="J18" s="14">
        <v>25</v>
      </c>
      <c r="K18" s="14"/>
      <c r="L18" s="13"/>
      <c r="M18" s="14">
        <f t="shared" si="11"/>
        <v>0</v>
      </c>
      <c r="N18" s="14"/>
      <c r="O18" s="14"/>
      <c r="P18" s="14"/>
      <c r="Q18" s="13" t="s">
        <v>1046</v>
      </c>
      <c r="R18" s="14">
        <f t="shared" si="12"/>
        <v>0.407345</v>
      </c>
      <c r="S18" s="14"/>
      <c r="T18" s="14"/>
      <c r="U18" s="14">
        <v>0.407345</v>
      </c>
      <c r="V18" s="13"/>
      <c r="W18" s="14">
        <f t="shared" si="13"/>
        <v>25.407345</v>
      </c>
      <c r="X18" s="14">
        <f t="shared" si="7"/>
        <v>0</v>
      </c>
      <c r="Y18" s="14">
        <f t="shared" si="8"/>
        <v>25</v>
      </c>
      <c r="Z18" s="14">
        <f t="shared" si="9"/>
        <v>0.407345</v>
      </c>
    </row>
    <row r="19" ht="24" customHeight="1" spans="1:26">
      <c r="A19" s="13">
        <v>15</v>
      </c>
      <c r="B19" s="13" t="s">
        <v>182</v>
      </c>
      <c r="C19" s="13" t="s">
        <v>127</v>
      </c>
      <c r="D19" s="13"/>
      <c r="E19" s="13"/>
      <c r="F19" s="13" t="s">
        <v>34</v>
      </c>
      <c r="G19" s="13" t="s">
        <v>181</v>
      </c>
      <c r="H19" s="14">
        <f t="shared" si="14"/>
        <v>25.6</v>
      </c>
      <c r="I19" s="14"/>
      <c r="J19" s="14">
        <v>25.6</v>
      </c>
      <c r="K19" s="14"/>
      <c r="L19" s="13"/>
      <c r="M19" s="14">
        <f t="shared" si="11"/>
        <v>0</v>
      </c>
      <c r="N19" s="14"/>
      <c r="O19" s="14"/>
      <c r="P19" s="14"/>
      <c r="Q19" s="13" t="s">
        <v>1046</v>
      </c>
      <c r="R19" s="14">
        <f t="shared" si="12"/>
        <v>4.429176</v>
      </c>
      <c r="S19" s="14"/>
      <c r="T19" s="14"/>
      <c r="U19" s="14">
        <v>4.429176</v>
      </c>
      <c r="V19" s="13"/>
      <c r="W19" s="14">
        <f t="shared" si="13"/>
        <v>30.029176</v>
      </c>
      <c r="X19" s="14">
        <f t="shared" si="7"/>
        <v>0</v>
      </c>
      <c r="Y19" s="14">
        <f t="shared" si="8"/>
        <v>25.6</v>
      </c>
      <c r="Z19" s="14">
        <f t="shared" si="9"/>
        <v>4.429176</v>
      </c>
    </row>
    <row r="20" ht="24" customHeight="1" spans="1:26">
      <c r="A20" s="13">
        <v>16</v>
      </c>
      <c r="B20" s="13" t="s">
        <v>183</v>
      </c>
      <c r="C20" s="13" t="s">
        <v>127</v>
      </c>
      <c r="D20" s="13"/>
      <c r="E20" s="13"/>
      <c r="F20" s="13" t="s">
        <v>184</v>
      </c>
      <c r="G20" s="13" t="s">
        <v>185</v>
      </c>
      <c r="H20" s="14">
        <f t="shared" si="14"/>
        <v>10.41</v>
      </c>
      <c r="I20" s="14">
        <v>10.41</v>
      </c>
      <c r="J20" s="14"/>
      <c r="K20" s="14"/>
      <c r="L20" s="13"/>
      <c r="M20" s="14">
        <f t="shared" si="11"/>
        <v>0</v>
      </c>
      <c r="N20" s="14"/>
      <c r="O20" s="14"/>
      <c r="P20" s="14"/>
      <c r="Q20" s="13"/>
      <c r="R20" s="14">
        <f t="shared" si="12"/>
        <v>0</v>
      </c>
      <c r="S20" s="14"/>
      <c r="T20" s="14"/>
      <c r="U20" s="14"/>
      <c r="V20" s="13"/>
      <c r="W20" s="14">
        <f t="shared" si="13"/>
        <v>10.41</v>
      </c>
      <c r="X20" s="14">
        <f t="shared" si="7"/>
        <v>10.41</v>
      </c>
      <c r="Y20" s="14">
        <f t="shared" si="8"/>
        <v>0</v>
      </c>
      <c r="Z20" s="14">
        <f t="shared" si="9"/>
        <v>0</v>
      </c>
    </row>
    <row r="21" ht="24" customHeight="1" spans="1:26">
      <c r="A21" s="13">
        <v>17</v>
      </c>
      <c r="B21" s="13" t="s">
        <v>186</v>
      </c>
      <c r="C21" s="13" t="s">
        <v>127</v>
      </c>
      <c r="D21" s="13"/>
      <c r="E21" s="13"/>
      <c r="F21" s="13" t="s">
        <v>184</v>
      </c>
      <c r="G21" s="13" t="s">
        <v>185</v>
      </c>
      <c r="H21" s="14">
        <f t="shared" si="14"/>
        <v>12.75</v>
      </c>
      <c r="I21" s="14">
        <v>12.75</v>
      </c>
      <c r="J21" s="14"/>
      <c r="K21" s="14"/>
      <c r="L21" s="13"/>
      <c r="M21" s="14">
        <f t="shared" si="11"/>
        <v>0</v>
      </c>
      <c r="N21" s="14"/>
      <c r="O21" s="14"/>
      <c r="P21" s="14"/>
      <c r="Q21" s="13"/>
      <c r="R21" s="14">
        <f t="shared" si="12"/>
        <v>0</v>
      </c>
      <c r="S21" s="14"/>
      <c r="T21" s="14"/>
      <c r="U21" s="14"/>
      <c r="V21" s="13"/>
      <c r="W21" s="14">
        <f t="shared" si="13"/>
        <v>12.75</v>
      </c>
      <c r="X21" s="14">
        <f t="shared" si="7"/>
        <v>12.75</v>
      </c>
      <c r="Y21" s="14">
        <f t="shared" si="8"/>
        <v>0</v>
      </c>
      <c r="Z21" s="14">
        <f t="shared" si="9"/>
        <v>0</v>
      </c>
    </row>
    <row r="22" ht="24" customHeight="1" spans="1:26">
      <c r="A22" s="13">
        <v>18</v>
      </c>
      <c r="B22" s="13" t="s">
        <v>187</v>
      </c>
      <c r="C22" s="13" t="s">
        <v>127</v>
      </c>
      <c r="D22" s="13"/>
      <c r="E22" s="13"/>
      <c r="F22" s="13" t="s">
        <v>184</v>
      </c>
      <c r="G22" s="13" t="s">
        <v>188</v>
      </c>
      <c r="H22" s="14">
        <f t="shared" si="14"/>
        <v>45.12</v>
      </c>
      <c r="I22" s="14">
        <v>45.12</v>
      </c>
      <c r="J22" s="14"/>
      <c r="K22" s="14"/>
      <c r="L22" s="13"/>
      <c r="M22" s="14">
        <f t="shared" si="11"/>
        <v>0</v>
      </c>
      <c r="N22" s="14"/>
      <c r="O22" s="14"/>
      <c r="P22" s="14"/>
      <c r="Q22" s="13" t="s">
        <v>1046</v>
      </c>
      <c r="R22" s="14">
        <f t="shared" si="12"/>
        <v>-0.19014</v>
      </c>
      <c r="S22" s="14">
        <v>-0.19014</v>
      </c>
      <c r="T22" s="14"/>
      <c r="U22" s="14"/>
      <c r="V22" s="13"/>
      <c r="W22" s="14">
        <f t="shared" si="13"/>
        <v>44.92986</v>
      </c>
      <c r="X22" s="14">
        <f t="shared" si="7"/>
        <v>44.92986</v>
      </c>
      <c r="Y22" s="14">
        <f t="shared" si="8"/>
        <v>0</v>
      </c>
      <c r="Z22" s="14">
        <f t="shared" si="9"/>
        <v>0</v>
      </c>
    </row>
    <row r="23" ht="24" customHeight="1" spans="1:26">
      <c r="A23" s="13">
        <v>19</v>
      </c>
      <c r="B23" s="13" t="s">
        <v>189</v>
      </c>
      <c r="C23" s="13" t="s">
        <v>127</v>
      </c>
      <c r="D23" s="13"/>
      <c r="E23" s="13"/>
      <c r="F23" s="13" t="s">
        <v>184</v>
      </c>
      <c r="G23" s="13" t="s">
        <v>188</v>
      </c>
      <c r="H23" s="14">
        <f t="shared" si="14"/>
        <v>10.35</v>
      </c>
      <c r="I23" s="14">
        <v>10.35</v>
      </c>
      <c r="J23" s="14"/>
      <c r="K23" s="14"/>
      <c r="L23" s="13"/>
      <c r="M23" s="14">
        <f t="shared" si="11"/>
        <v>0</v>
      </c>
      <c r="N23" s="14"/>
      <c r="O23" s="14"/>
      <c r="P23" s="14"/>
      <c r="Q23" s="13" t="s">
        <v>1046</v>
      </c>
      <c r="R23" s="14">
        <f t="shared" si="12"/>
        <v>-1e-5</v>
      </c>
      <c r="S23" s="14"/>
      <c r="T23" s="14"/>
      <c r="U23" s="14">
        <v>-1e-5</v>
      </c>
      <c r="V23" s="13"/>
      <c r="W23" s="14">
        <f t="shared" si="13"/>
        <v>10.34999</v>
      </c>
      <c r="X23" s="14">
        <f t="shared" si="7"/>
        <v>10.35</v>
      </c>
      <c r="Y23" s="14">
        <f t="shared" si="8"/>
        <v>0</v>
      </c>
      <c r="Z23" s="14">
        <f t="shared" si="9"/>
        <v>-1e-5</v>
      </c>
    </row>
    <row r="24" ht="24" customHeight="1" spans="1:26">
      <c r="A24" s="13">
        <v>20</v>
      </c>
      <c r="B24" s="13" t="s">
        <v>190</v>
      </c>
      <c r="C24" s="13" t="s">
        <v>127</v>
      </c>
      <c r="D24" s="13"/>
      <c r="E24" s="13"/>
      <c r="F24" s="13" t="s">
        <v>184</v>
      </c>
      <c r="G24" s="13" t="s">
        <v>188</v>
      </c>
      <c r="H24" s="14">
        <f t="shared" si="14"/>
        <v>27.09</v>
      </c>
      <c r="I24" s="14">
        <v>27.09</v>
      </c>
      <c r="J24" s="14"/>
      <c r="K24" s="14"/>
      <c r="L24" s="13"/>
      <c r="M24" s="14">
        <f t="shared" si="11"/>
        <v>0</v>
      </c>
      <c r="N24" s="14"/>
      <c r="O24" s="14"/>
      <c r="P24" s="14"/>
      <c r="Q24" s="13" t="s">
        <v>1046</v>
      </c>
      <c r="R24" s="14">
        <f t="shared" si="12"/>
        <v>-1e-5</v>
      </c>
      <c r="S24" s="14"/>
      <c r="T24" s="14"/>
      <c r="U24" s="14">
        <v>-1e-5</v>
      </c>
      <c r="V24" s="13"/>
      <c r="W24" s="14">
        <f t="shared" si="13"/>
        <v>27.08999</v>
      </c>
      <c r="X24" s="14">
        <f t="shared" si="7"/>
        <v>27.09</v>
      </c>
      <c r="Y24" s="14">
        <f t="shared" si="8"/>
        <v>0</v>
      </c>
      <c r="Z24" s="14">
        <f t="shared" si="9"/>
        <v>-1e-5</v>
      </c>
    </row>
    <row r="25" ht="24" customHeight="1" spans="1:26">
      <c r="A25" s="13">
        <v>21</v>
      </c>
      <c r="B25" s="13" t="s">
        <v>191</v>
      </c>
      <c r="C25" s="13" t="s">
        <v>127</v>
      </c>
      <c r="D25" s="13"/>
      <c r="E25" s="13"/>
      <c r="F25" s="13" t="s">
        <v>184</v>
      </c>
      <c r="G25" s="13" t="s">
        <v>185</v>
      </c>
      <c r="H25" s="14">
        <f t="shared" si="14"/>
        <v>21.6</v>
      </c>
      <c r="I25" s="14">
        <v>21.6</v>
      </c>
      <c r="J25" s="14"/>
      <c r="K25" s="14"/>
      <c r="L25" s="13"/>
      <c r="M25" s="14">
        <f t="shared" si="11"/>
        <v>0</v>
      </c>
      <c r="N25" s="14"/>
      <c r="O25" s="14"/>
      <c r="P25" s="14"/>
      <c r="Q25" s="13"/>
      <c r="R25" s="14">
        <f t="shared" si="12"/>
        <v>0</v>
      </c>
      <c r="S25" s="14"/>
      <c r="T25" s="14"/>
      <c r="U25" s="14"/>
      <c r="V25" s="13"/>
      <c r="W25" s="14">
        <f t="shared" si="13"/>
        <v>21.6</v>
      </c>
      <c r="X25" s="14">
        <f t="shared" si="7"/>
        <v>21.6</v>
      </c>
      <c r="Y25" s="14">
        <f t="shared" si="8"/>
        <v>0</v>
      </c>
      <c r="Z25" s="14">
        <f t="shared" si="9"/>
        <v>0</v>
      </c>
    </row>
    <row r="26" ht="24" customHeight="1" spans="1:26">
      <c r="A26" s="13">
        <v>22</v>
      </c>
      <c r="B26" s="13" t="s">
        <v>192</v>
      </c>
      <c r="C26" s="13" t="s">
        <v>127</v>
      </c>
      <c r="D26" s="13"/>
      <c r="E26" s="13"/>
      <c r="F26" s="13" t="s">
        <v>184</v>
      </c>
      <c r="G26" s="13" t="s">
        <v>188</v>
      </c>
      <c r="H26" s="14">
        <f t="shared" si="14"/>
        <v>17.64</v>
      </c>
      <c r="I26" s="14">
        <v>17.64</v>
      </c>
      <c r="J26" s="14"/>
      <c r="K26" s="14"/>
      <c r="L26" s="13"/>
      <c r="M26" s="14">
        <f t="shared" si="11"/>
        <v>0</v>
      </c>
      <c r="N26" s="14"/>
      <c r="O26" s="14"/>
      <c r="P26" s="14"/>
      <c r="Q26" s="13" t="s">
        <v>1046</v>
      </c>
      <c r="R26" s="14">
        <f t="shared" si="12"/>
        <v>-3.307631</v>
      </c>
      <c r="S26" s="14">
        <v>-3.307631</v>
      </c>
      <c r="T26" s="14"/>
      <c r="U26" s="14"/>
      <c r="V26" s="13"/>
      <c r="W26" s="14">
        <f t="shared" si="13"/>
        <v>14.332369</v>
      </c>
      <c r="X26" s="14">
        <f t="shared" si="7"/>
        <v>14.332369</v>
      </c>
      <c r="Y26" s="14">
        <f t="shared" si="8"/>
        <v>0</v>
      </c>
      <c r="Z26" s="14">
        <f t="shared" si="9"/>
        <v>0</v>
      </c>
    </row>
    <row r="27" ht="24" customHeight="1" spans="1:26">
      <c r="A27" s="13">
        <v>23</v>
      </c>
      <c r="B27" s="13" t="s">
        <v>193</v>
      </c>
      <c r="C27" s="13" t="s">
        <v>127</v>
      </c>
      <c r="D27" s="13"/>
      <c r="E27" s="13"/>
      <c r="F27" s="13" t="s">
        <v>184</v>
      </c>
      <c r="G27" s="13" t="s">
        <v>188</v>
      </c>
      <c r="H27" s="14">
        <f t="shared" si="14"/>
        <v>5.04</v>
      </c>
      <c r="I27" s="14">
        <v>5.04</v>
      </c>
      <c r="J27" s="14"/>
      <c r="K27" s="14"/>
      <c r="L27" s="13"/>
      <c r="M27" s="14">
        <f t="shared" si="11"/>
        <v>0</v>
      </c>
      <c r="N27" s="14"/>
      <c r="O27" s="14"/>
      <c r="P27" s="14"/>
      <c r="Q27" s="13" t="s">
        <v>1046</v>
      </c>
      <c r="R27" s="14">
        <f t="shared" si="12"/>
        <v>-1.7e-5</v>
      </c>
      <c r="S27" s="14"/>
      <c r="T27" s="14"/>
      <c r="U27" s="14">
        <v>-1.7e-5</v>
      </c>
      <c r="V27" s="13"/>
      <c r="W27" s="14">
        <f t="shared" si="13"/>
        <v>5.039983</v>
      </c>
      <c r="X27" s="14">
        <f t="shared" si="7"/>
        <v>5.04</v>
      </c>
      <c r="Y27" s="14">
        <f t="shared" si="8"/>
        <v>0</v>
      </c>
      <c r="Z27" s="14">
        <f t="shared" si="9"/>
        <v>-1.7e-5</v>
      </c>
    </row>
    <row r="28" spans="1:11">
      <c r="A28" s="15" t="s">
        <v>209</v>
      </c>
      <c r="B28" s="15"/>
      <c r="C28" s="15"/>
      <c r="D28" s="15"/>
      <c r="E28" s="15"/>
      <c r="F28" s="15"/>
      <c r="G28" s="15"/>
      <c r="H28" s="15"/>
      <c r="I28" s="15"/>
      <c r="J28" s="15"/>
      <c r="K28" s="15"/>
    </row>
    <row r="29" spans="1:11">
      <c r="A29" s="15"/>
      <c r="B29" s="15"/>
      <c r="C29" s="15"/>
      <c r="D29" s="15"/>
      <c r="E29" s="15"/>
      <c r="F29" s="15"/>
      <c r="G29" s="15"/>
      <c r="H29" s="15"/>
      <c r="I29" s="15"/>
      <c r="J29" s="15"/>
      <c r="K29" s="15"/>
    </row>
    <row r="30" spans="1:11">
      <c r="A30" s="15"/>
      <c r="B30" s="15"/>
      <c r="C30" s="15"/>
      <c r="D30" s="15"/>
      <c r="E30" s="15"/>
      <c r="F30" s="15"/>
      <c r="G30" s="15"/>
      <c r="H30" s="15"/>
      <c r="I30" s="15"/>
      <c r="J30" s="15"/>
      <c r="K30" s="15"/>
    </row>
  </sheetData>
  <mergeCells count="31">
    <mergeCell ref="A1:C1"/>
    <mergeCell ref="A2:K2"/>
    <mergeCell ref="A3:B3"/>
    <mergeCell ref="H4:K4"/>
    <mergeCell ref="M4:P4"/>
    <mergeCell ref="R4:U4"/>
    <mergeCell ref="W4:Z4"/>
    <mergeCell ref="I5:K5"/>
    <mergeCell ref="N5:P5"/>
    <mergeCell ref="S5:U5"/>
    <mergeCell ref="X5:Z5"/>
    <mergeCell ref="I6:K6"/>
    <mergeCell ref="N6:P6"/>
    <mergeCell ref="S6:U6"/>
    <mergeCell ref="X6:Z6"/>
    <mergeCell ref="A8:B8"/>
    <mergeCell ref="A4:A7"/>
    <mergeCell ref="B4:B7"/>
    <mergeCell ref="C4:C7"/>
    <mergeCell ref="D4:D7"/>
    <mergeCell ref="E4:E7"/>
    <mergeCell ref="F4:F7"/>
    <mergeCell ref="G4:G7"/>
    <mergeCell ref="H5:H7"/>
    <mergeCell ref="L4:L7"/>
    <mergeCell ref="M5:M7"/>
    <mergeCell ref="Q4:Q7"/>
    <mergeCell ref="R5:R7"/>
    <mergeCell ref="V4:V7"/>
    <mergeCell ref="W5:W7"/>
    <mergeCell ref="A28:K30"/>
  </mergeCells>
  <pageMargins left="0.707638888888889" right="0.707638888888889" top="0.747916666666667" bottom="0.747916666666667" header="0.313888888888889" footer="0.313888888888889"/>
  <pageSetup paperSize="9" scale="6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49"/>
  <sheetViews>
    <sheetView workbookViewId="0">
      <selection activeCell="A2" sqref="A2:U2"/>
    </sheetView>
  </sheetViews>
  <sheetFormatPr defaultColWidth="9" defaultRowHeight="13.5"/>
  <cols>
    <col min="1" max="1" width="4.25" customWidth="1"/>
    <col min="2" max="2" width="11.375" customWidth="1"/>
    <col min="3" max="3" width="14.375" customWidth="1"/>
    <col min="4" max="4" width="19" customWidth="1"/>
    <col min="5" max="5" width="14.75" customWidth="1"/>
    <col min="6" max="6" width="8.375" customWidth="1"/>
    <col min="7" max="7" width="9.875" customWidth="1"/>
    <col min="8" max="8" width="9" customWidth="1"/>
    <col min="9" max="9" width="9.25" customWidth="1"/>
    <col min="10" max="10" width="8.25" customWidth="1"/>
    <col min="11" max="11" width="8.375" customWidth="1"/>
    <col min="12" max="12" width="7.375" customWidth="1"/>
    <col min="13" max="13" width="8" customWidth="1"/>
    <col min="14" max="14" width="8.75" customWidth="1"/>
    <col min="15" max="15" width="8.125" customWidth="1"/>
    <col min="16" max="16" width="8.625" customWidth="1"/>
    <col min="17" max="17" width="10.625" customWidth="1"/>
    <col min="18" max="18" width="7.875" customWidth="1"/>
    <col min="19" max="19" width="8.5" customWidth="1"/>
    <col min="20" max="20" width="7.25" customWidth="1"/>
    <col min="21" max="21" width="9.625" customWidth="1"/>
  </cols>
  <sheetData>
    <row r="1" ht="18.75" spans="1:3">
      <c r="A1" s="2" t="s">
        <v>40</v>
      </c>
      <c r="B1" s="2"/>
      <c r="C1" s="2"/>
    </row>
    <row r="2" ht="24" customHeight="1" spans="1:21">
      <c r="A2" s="3" t="s">
        <v>41</v>
      </c>
      <c r="B2" s="3"/>
      <c r="C2" s="3"/>
      <c r="D2" s="3"/>
      <c r="E2" s="3"/>
      <c r="F2" s="3"/>
      <c r="G2" s="3"/>
      <c r="H2" s="3"/>
      <c r="I2" s="3"/>
      <c r="J2" s="3"/>
      <c r="K2" s="3"/>
      <c r="L2" s="3"/>
      <c r="M2" s="3"/>
      <c r="N2" s="3"/>
      <c r="O2" s="3"/>
      <c r="P2" s="3"/>
      <c r="Q2" s="3"/>
      <c r="R2" s="3"/>
      <c r="S2" s="3"/>
      <c r="T2" s="3"/>
      <c r="U2" s="3"/>
    </row>
    <row r="3" ht="24" customHeight="1" spans="1:21">
      <c r="A3" s="165" t="s">
        <v>42</v>
      </c>
      <c r="B3" s="165"/>
      <c r="C3" s="3"/>
      <c r="D3" s="3"/>
      <c r="E3" s="3"/>
      <c r="F3" s="3"/>
      <c r="G3" s="3"/>
      <c r="H3" s="3"/>
      <c r="I3" s="3"/>
      <c r="J3" s="3"/>
      <c r="K3" s="3"/>
      <c r="L3" s="3"/>
      <c r="M3" s="3"/>
      <c r="N3" s="3"/>
      <c r="O3" s="3"/>
      <c r="P3" s="3"/>
      <c r="Q3" s="3"/>
      <c r="R3" s="3"/>
      <c r="S3" s="3"/>
      <c r="T3" s="3"/>
      <c r="U3" s="3"/>
    </row>
    <row r="4" spans="1:21">
      <c r="A4" s="143" t="s">
        <v>2</v>
      </c>
      <c r="B4" s="144" t="s">
        <v>43</v>
      </c>
      <c r="C4" s="144" t="s">
        <v>44</v>
      </c>
      <c r="D4" s="144" t="s">
        <v>45</v>
      </c>
      <c r="E4" s="144" t="s">
        <v>46</v>
      </c>
      <c r="F4" s="145" t="s">
        <v>47</v>
      </c>
      <c r="G4" s="146"/>
      <c r="H4" s="146"/>
      <c r="I4" s="146"/>
      <c r="J4" s="146"/>
      <c r="K4" s="146"/>
      <c r="L4" s="155"/>
      <c r="M4" s="156" t="s">
        <v>48</v>
      </c>
      <c r="N4" s="157" t="s">
        <v>49</v>
      </c>
      <c r="O4" s="158" t="s">
        <v>50</v>
      </c>
      <c r="P4" s="6" t="s">
        <v>51</v>
      </c>
      <c r="Q4" s="17" t="s">
        <v>52</v>
      </c>
      <c r="R4" s="16"/>
      <c r="S4" s="20"/>
      <c r="T4" s="6" t="s">
        <v>53</v>
      </c>
      <c r="U4" s="6" t="s">
        <v>54</v>
      </c>
    </row>
    <row r="5" ht="14.45" customHeight="1" spans="1:21">
      <c r="A5" s="147"/>
      <c r="B5" s="8"/>
      <c r="C5" s="8"/>
      <c r="D5" s="8"/>
      <c r="E5" s="8"/>
      <c r="F5" s="9" t="s">
        <v>29</v>
      </c>
      <c r="G5" s="17" t="s">
        <v>55</v>
      </c>
      <c r="H5" s="16"/>
      <c r="I5" s="16"/>
      <c r="J5" s="16"/>
      <c r="K5" s="16"/>
      <c r="L5" s="20"/>
      <c r="M5" s="8"/>
      <c r="N5" s="159"/>
      <c r="O5" s="160"/>
      <c r="P5" s="8"/>
      <c r="Q5" s="6" t="s">
        <v>56</v>
      </c>
      <c r="R5" s="6" t="s">
        <v>57</v>
      </c>
      <c r="S5" s="6" t="s">
        <v>58</v>
      </c>
      <c r="T5" s="8"/>
      <c r="U5" s="8"/>
    </row>
    <row r="6" customHeight="1" spans="1:21">
      <c r="A6" s="147"/>
      <c r="B6" s="8"/>
      <c r="C6" s="8"/>
      <c r="D6" s="8"/>
      <c r="E6" s="8"/>
      <c r="F6" s="10"/>
      <c r="G6" s="9" t="s">
        <v>59</v>
      </c>
      <c r="H6" s="10"/>
      <c r="I6" s="10"/>
      <c r="J6" s="9" t="s">
        <v>60</v>
      </c>
      <c r="K6" s="9" t="s">
        <v>61</v>
      </c>
      <c r="L6" s="9" t="s">
        <v>62</v>
      </c>
      <c r="M6" s="8"/>
      <c r="N6" s="159"/>
      <c r="O6" s="160"/>
      <c r="P6" s="8"/>
      <c r="Q6" s="8"/>
      <c r="R6" s="8"/>
      <c r="S6" s="8"/>
      <c r="T6" s="8"/>
      <c r="U6" s="8"/>
    </row>
    <row r="7" ht="49.9" customHeight="1" spans="1:21">
      <c r="A7" s="148"/>
      <c r="B7" s="11"/>
      <c r="C7" s="11"/>
      <c r="D7" s="11"/>
      <c r="E7" s="11"/>
      <c r="F7" s="10"/>
      <c r="G7" s="9" t="s">
        <v>8</v>
      </c>
      <c r="H7" s="9" t="s">
        <v>9</v>
      </c>
      <c r="I7" s="9" t="s">
        <v>10</v>
      </c>
      <c r="J7" s="9"/>
      <c r="K7" s="9"/>
      <c r="L7" s="9"/>
      <c r="M7" s="11"/>
      <c r="N7" s="161"/>
      <c r="O7" s="162"/>
      <c r="P7" s="11"/>
      <c r="Q7" s="11"/>
      <c r="R7" s="11"/>
      <c r="S7" s="11"/>
      <c r="T7" s="11"/>
      <c r="U7" s="11"/>
    </row>
    <row r="8" ht="15" customHeight="1" spans="1:21">
      <c r="A8" s="149" t="s">
        <v>29</v>
      </c>
      <c r="B8" s="110"/>
      <c r="C8" s="13"/>
      <c r="D8" s="13"/>
      <c r="E8" s="13"/>
      <c r="F8" s="13"/>
      <c r="G8" s="13"/>
      <c r="H8" s="13"/>
      <c r="I8" s="13"/>
      <c r="J8" s="13"/>
      <c r="K8" s="13"/>
      <c r="L8" s="13"/>
      <c r="M8" s="13"/>
      <c r="N8" s="163"/>
      <c r="O8" s="110"/>
      <c r="P8" s="13"/>
      <c r="Q8" s="13"/>
      <c r="R8" s="13"/>
      <c r="S8" s="13"/>
      <c r="T8" s="13"/>
      <c r="U8" s="13"/>
    </row>
    <row r="9" ht="15" customHeight="1" spans="1:21">
      <c r="A9" s="150" t="s">
        <v>63</v>
      </c>
      <c r="B9" s="13" t="s">
        <v>13</v>
      </c>
      <c r="C9" s="13"/>
      <c r="D9" s="13"/>
      <c r="E9" s="13"/>
      <c r="F9" s="13"/>
      <c r="G9" s="13"/>
      <c r="H9" s="13"/>
      <c r="I9" s="13"/>
      <c r="J9" s="13"/>
      <c r="K9" s="13"/>
      <c r="L9" s="13"/>
      <c r="M9" s="13"/>
      <c r="N9" s="163"/>
      <c r="O9" s="110"/>
      <c r="P9" s="13"/>
      <c r="Q9" s="13"/>
      <c r="R9" s="13"/>
      <c r="S9" s="13"/>
      <c r="T9" s="13"/>
      <c r="U9" s="13"/>
    </row>
    <row r="10" ht="15" customHeight="1" spans="1:21">
      <c r="A10" s="150">
        <v>1</v>
      </c>
      <c r="B10" s="13"/>
      <c r="C10" s="13"/>
      <c r="D10" s="13"/>
      <c r="E10" s="13"/>
      <c r="F10" s="13"/>
      <c r="G10" s="13"/>
      <c r="H10" s="13"/>
      <c r="I10" s="13"/>
      <c r="J10" s="13"/>
      <c r="K10" s="13"/>
      <c r="L10" s="13"/>
      <c r="M10" s="13"/>
      <c r="N10" s="163"/>
      <c r="O10" s="110"/>
      <c r="P10" s="13"/>
      <c r="Q10" s="13"/>
      <c r="R10" s="13"/>
      <c r="S10" s="13"/>
      <c r="T10" s="13"/>
      <c r="U10" s="13"/>
    </row>
    <row r="11" ht="15" customHeight="1" spans="1:21">
      <c r="A11" s="150" t="s">
        <v>64</v>
      </c>
      <c r="B11" s="13"/>
      <c r="C11" s="13"/>
      <c r="D11" s="13"/>
      <c r="E11" s="13"/>
      <c r="F11" s="13"/>
      <c r="G11" s="13"/>
      <c r="H11" s="13"/>
      <c r="I11" s="13"/>
      <c r="J11" s="13"/>
      <c r="K11" s="13"/>
      <c r="L11" s="13"/>
      <c r="M11" s="13"/>
      <c r="N11" s="163"/>
      <c r="O11" s="110"/>
      <c r="P11" s="13"/>
      <c r="Q11" s="13"/>
      <c r="R11" s="13"/>
      <c r="S11" s="13"/>
      <c r="T11" s="13"/>
      <c r="U11" s="13"/>
    </row>
    <row r="12" ht="15" customHeight="1" spans="1:21">
      <c r="A12" s="150" t="s">
        <v>65</v>
      </c>
      <c r="B12" s="13" t="s">
        <v>14</v>
      </c>
      <c r="C12" s="13"/>
      <c r="D12" s="13"/>
      <c r="E12" s="13"/>
      <c r="F12" s="13"/>
      <c r="G12" s="13"/>
      <c r="H12" s="13"/>
      <c r="I12" s="13"/>
      <c r="J12" s="13"/>
      <c r="K12" s="13"/>
      <c r="L12" s="13"/>
      <c r="M12" s="13"/>
      <c r="N12" s="163"/>
      <c r="O12" s="110"/>
      <c r="P12" s="13"/>
      <c r="Q12" s="13"/>
      <c r="R12" s="13"/>
      <c r="S12" s="13"/>
      <c r="T12" s="13"/>
      <c r="U12" s="13"/>
    </row>
    <row r="13" ht="15" customHeight="1" spans="1:21">
      <c r="A13" s="150">
        <v>1</v>
      </c>
      <c r="B13" s="13"/>
      <c r="C13" s="13"/>
      <c r="D13" s="13"/>
      <c r="E13" s="13"/>
      <c r="F13" s="13"/>
      <c r="G13" s="13"/>
      <c r="H13" s="13"/>
      <c r="I13" s="13"/>
      <c r="J13" s="13"/>
      <c r="K13" s="13"/>
      <c r="L13" s="13"/>
      <c r="M13" s="13"/>
      <c r="N13" s="163"/>
      <c r="O13" s="110"/>
      <c r="P13" s="13"/>
      <c r="Q13" s="13"/>
      <c r="R13" s="13"/>
      <c r="S13" s="13"/>
      <c r="T13" s="13"/>
      <c r="U13" s="13"/>
    </row>
    <row r="14" ht="15" customHeight="1" spans="1:21">
      <c r="A14" s="150" t="s">
        <v>64</v>
      </c>
      <c r="B14" s="13"/>
      <c r="C14" s="13"/>
      <c r="D14" s="13"/>
      <c r="E14" s="13"/>
      <c r="F14" s="13"/>
      <c r="G14" s="13"/>
      <c r="H14" s="13"/>
      <c r="I14" s="13"/>
      <c r="J14" s="13"/>
      <c r="K14" s="13"/>
      <c r="L14" s="13"/>
      <c r="M14" s="13"/>
      <c r="N14" s="163"/>
      <c r="O14" s="110"/>
      <c r="P14" s="13"/>
      <c r="Q14" s="13"/>
      <c r="R14" s="13"/>
      <c r="S14" s="13"/>
      <c r="T14" s="13"/>
      <c r="U14" s="13"/>
    </row>
    <row r="15" ht="15" customHeight="1" spans="1:21">
      <c r="A15" s="150" t="s">
        <v>66</v>
      </c>
      <c r="B15" s="13" t="s">
        <v>15</v>
      </c>
      <c r="C15" s="13"/>
      <c r="D15" s="13"/>
      <c r="E15" s="13"/>
      <c r="F15" s="13"/>
      <c r="G15" s="13"/>
      <c r="H15" s="13"/>
      <c r="I15" s="13"/>
      <c r="J15" s="13"/>
      <c r="K15" s="13"/>
      <c r="L15" s="13"/>
      <c r="M15" s="13"/>
      <c r="N15" s="163"/>
      <c r="O15" s="110"/>
      <c r="P15" s="13"/>
      <c r="Q15" s="13"/>
      <c r="R15" s="13"/>
      <c r="S15" s="13"/>
      <c r="T15" s="13"/>
      <c r="U15" s="13"/>
    </row>
    <row r="16" ht="15" customHeight="1" spans="1:21">
      <c r="A16" s="150">
        <v>1</v>
      </c>
      <c r="B16" s="13"/>
      <c r="C16" s="13"/>
      <c r="D16" s="13"/>
      <c r="E16" s="13"/>
      <c r="F16" s="13"/>
      <c r="G16" s="13"/>
      <c r="H16" s="13"/>
      <c r="I16" s="13"/>
      <c r="J16" s="13"/>
      <c r="K16" s="13"/>
      <c r="L16" s="13"/>
      <c r="M16" s="13"/>
      <c r="N16" s="163"/>
      <c r="O16" s="110"/>
      <c r="P16" s="13"/>
      <c r="Q16" s="13"/>
      <c r="R16" s="13"/>
      <c r="S16" s="13"/>
      <c r="T16" s="13"/>
      <c r="U16" s="13"/>
    </row>
    <row r="17" ht="15" customHeight="1" spans="1:21">
      <c r="A17" s="150" t="s">
        <v>64</v>
      </c>
      <c r="B17" s="13"/>
      <c r="C17" s="13"/>
      <c r="D17" s="13"/>
      <c r="E17" s="13"/>
      <c r="F17" s="13"/>
      <c r="G17" s="13"/>
      <c r="H17" s="13"/>
      <c r="I17" s="13"/>
      <c r="J17" s="13"/>
      <c r="K17" s="13"/>
      <c r="L17" s="13"/>
      <c r="M17" s="13"/>
      <c r="N17" s="163"/>
      <c r="O17" s="110"/>
      <c r="P17" s="13"/>
      <c r="Q17" s="13"/>
      <c r="R17" s="13"/>
      <c r="S17" s="13"/>
      <c r="T17" s="13"/>
      <c r="U17" s="13"/>
    </row>
    <row r="18" ht="15" customHeight="1" spans="1:21">
      <c r="A18" s="150" t="s">
        <v>67</v>
      </c>
      <c r="B18" s="13" t="s">
        <v>16</v>
      </c>
      <c r="C18" s="13"/>
      <c r="D18" s="13"/>
      <c r="E18" s="13"/>
      <c r="F18" s="13"/>
      <c r="G18" s="13"/>
      <c r="H18" s="13"/>
      <c r="I18" s="13"/>
      <c r="J18" s="13"/>
      <c r="K18" s="13"/>
      <c r="L18" s="13"/>
      <c r="M18" s="13"/>
      <c r="N18" s="163"/>
      <c r="O18" s="110"/>
      <c r="P18" s="13"/>
      <c r="Q18" s="13"/>
      <c r="R18" s="13"/>
      <c r="S18" s="13"/>
      <c r="T18" s="13"/>
      <c r="U18" s="13"/>
    </row>
    <row r="19" ht="15" customHeight="1" spans="1:21">
      <c r="A19" s="150">
        <v>1</v>
      </c>
      <c r="B19" s="13"/>
      <c r="C19" s="13"/>
      <c r="D19" s="13"/>
      <c r="E19" s="13"/>
      <c r="F19" s="13"/>
      <c r="G19" s="13"/>
      <c r="H19" s="13"/>
      <c r="I19" s="13"/>
      <c r="J19" s="13"/>
      <c r="K19" s="13"/>
      <c r="L19" s="13"/>
      <c r="M19" s="13"/>
      <c r="N19" s="163"/>
      <c r="O19" s="110"/>
      <c r="P19" s="13"/>
      <c r="Q19" s="13"/>
      <c r="R19" s="13"/>
      <c r="S19" s="13"/>
      <c r="T19" s="13"/>
      <c r="U19" s="13"/>
    </row>
    <row r="20" ht="15" customHeight="1" spans="1:21">
      <c r="A20" s="150" t="s">
        <v>64</v>
      </c>
      <c r="B20" s="13"/>
      <c r="C20" s="13"/>
      <c r="D20" s="13"/>
      <c r="E20" s="13"/>
      <c r="F20" s="13"/>
      <c r="G20" s="13"/>
      <c r="H20" s="13"/>
      <c r="I20" s="13"/>
      <c r="J20" s="13"/>
      <c r="K20" s="13"/>
      <c r="L20" s="13"/>
      <c r="M20" s="13"/>
      <c r="N20" s="163"/>
      <c r="O20" s="110"/>
      <c r="P20" s="13"/>
      <c r="Q20" s="13"/>
      <c r="R20" s="13"/>
      <c r="S20" s="13"/>
      <c r="T20" s="13"/>
      <c r="U20" s="13"/>
    </row>
    <row r="21" ht="15" customHeight="1" spans="1:21">
      <c r="A21" s="150" t="s">
        <v>68</v>
      </c>
      <c r="B21" s="13" t="s">
        <v>17</v>
      </c>
      <c r="C21" s="13"/>
      <c r="D21" s="13"/>
      <c r="E21" s="13"/>
      <c r="F21" s="13"/>
      <c r="G21" s="13"/>
      <c r="H21" s="13"/>
      <c r="I21" s="13"/>
      <c r="J21" s="13"/>
      <c r="K21" s="13"/>
      <c r="L21" s="13"/>
      <c r="M21" s="13"/>
      <c r="N21" s="163"/>
      <c r="O21" s="110"/>
      <c r="P21" s="13"/>
      <c r="Q21" s="13"/>
      <c r="R21" s="13"/>
      <c r="S21" s="13"/>
      <c r="T21" s="13"/>
      <c r="U21" s="13"/>
    </row>
    <row r="22" ht="15" customHeight="1" spans="1:21">
      <c r="A22" s="150">
        <v>1</v>
      </c>
      <c r="B22" s="13"/>
      <c r="C22" s="13"/>
      <c r="D22" s="13"/>
      <c r="E22" s="13"/>
      <c r="F22" s="13"/>
      <c r="G22" s="13"/>
      <c r="H22" s="13"/>
      <c r="I22" s="13"/>
      <c r="J22" s="13"/>
      <c r="K22" s="13"/>
      <c r="L22" s="13"/>
      <c r="M22" s="13"/>
      <c r="N22" s="163"/>
      <c r="O22" s="110"/>
      <c r="P22" s="13"/>
      <c r="Q22" s="13"/>
      <c r="R22" s="13"/>
      <c r="S22" s="13"/>
      <c r="T22" s="13"/>
      <c r="U22" s="13"/>
    </row>
    <row r="23" ht="15" customHeight="1" spans="1:21">
      <c r="A23" s="150" t="s">
        <v>64</v>
      </c>
      <c r="B23" s="13"/>
      <c r="C23" s="13"/>
      <c r="D23" s="13"/>
      <c r="E23" s="13"/>
      <c r="F23" s="13"/>
      <c r="G23" s="13"/>
      <c r="H23" s="13"/>
      <c r="I23" s="13"/>
      <c r="J23" s="13"/>
      <c r="K23" s="13"/>
      <c r="L23" s="13"/>
      <c r="M23" s="13"/>
      <c r="N23" s="163"/>
      <c r="O23" s="110"/>
      <c r="P23" s="13"/>
      <c r="Q23" s="13"/>
      <c r="R23" s="13"/>
      <c r="S23" s="13"/>
      <c r="T23" s="13"/>
      <c r="U23" s="13"/>
    </row>
    <row r="24" ht="15" customHeight="1" spans="1:21">
      <c r="A24" s="150" t="s">
        <v>69</v>
      </c>
      <c r="B24" s="13" t="s">
        <v>18</v>
      </c>
      <c r="C24" s="13"/>
      <c r="D24" s="13"/>
      <c r="E24" s="13"/>
      <c r="F24" s="13"/>
      <c r="G24" s="13"/>
      <c r="H24" s="13"/>
      <c r="I24" s="13"/>
      <c r="J24" s="13"/>
      <c r="K24" s="13"/>
      <c r="L24" s="13"/>
      <c r="M24" s="13"/>
      <c r="N24" s="163"/>
      <c r="O24" s="110"/>
      <c r="P24" s="13"/>
      <c r="Q24" s="13"/>
      <c r="R24" s="13"/>
      <c r="S24" s="13"/>
      <c r="T24" s="13"/>
      <c r="U24" s="13"/>
    </row>
    <row r="25" ht="15" customHeight="1" spans="1:21">
      <c r="A25" s="150">
        <v>1</v>
      </c>
      <c r="B25" s="13"/>
      <c r="C25" s="13"/>
      <c r="D25" s="13"/>
      <c r="E25" s="13"/>
      <c r="F25" s="13"/>
      <c r="G25" s="13"/>
      <c r="H25" s="13"/>
      <c r="I25" s="13"/>
      <c r="J25" s="13"/>
      <c r="K25" s="13"/>
      <c r="L25" s="13"/>
      <c r="M25" s="13"/>
      <c r="N25" s="163"/>
      <c r="O25" s="110"/>
      <c r="P25" s="13"/>
      <c r="Q25" s="13"/>
      <c r="R25" s="13"/>
      <c r="S25" s="13"/>
      <c r="T25" s="13"/>
      <c r="U25" s="13"/>
    </row>
    <row r="26" ht="15" customHeight="1" spans="1:21">
      <c r="A26" s="150" t="s">
        <v>64</v>
      </c>
      <c r="B26" s="13"/>
      <c r="C26" s="13"/>
      <c r="D26" s="13"/>
      <c r="E26" s="13"/>
      <c r="F26" s="13"/>
      <c r="G26" s="13"/>
      <c r="H26" s="13"/>
      <c r="I26" s="13"/>
      <c r="J26" s="13"/>
      <c r="K26" s="13"/>
      <c r="L26" s="13"/>
      <c r="M26" s="13"/>
      <c r="N26" s="163"/>
      <c r="O26" s="110"/>
      <c r="P26" s="13"/>
      <c r="Q26" s="13"/>
      <c r="R26" s="13"/>
      <c r="S26" s="13"/>
      <c r="T26" s="13"/>
      <c r="U26" s="13"/>
    </row>
    <row r="27" ht="15" customHeight="1" spans="1:21">
      <c r="A27" s="150" t="s">
        <v>70</v>
      </c>
      <c r="B27" s="13" t="s">
        <v>19</v>
      </c>
      <c r="C27" s="13"/>
      <c r="D27" s="13"/>
      <c r="E27" s="13"/>
      <c r="F27" s="13"/>
      <c r="G27" s="13"/>
      <c r="H27" s="13"/>
      <c r="I27" s="13"/>
      <c r="J27" s="13"/>
      <c r="K27" s="13"/>
      <c r="L27" s="13"/>
      <c r="M27" s="13"/>
      <c r="N27" s="163"/>
      <c r="O27" s="110"/>
      <c r="P27" s="13"/>
      <c r="Q27" s="13"/>
      <c r="R27" s="13"/>
      <c r="S27" s="13"/>
      <c r="T27" s="13"/>
      <c r="U27" s="13"/>
    </row>
    <row r="28" ht="15" customHeight="1" spans="1:21">
      <c r="A28" s="150">
        <v>1</v>
      </c>
      <c r="B28" s="13"/>
      <c r="C28" s="13"/>
      <c r="D28" s="13"/>
      <c r="E28" s="13"/>
      <c r="F28" s="13"/>
      <c r="G28" s="13"/>
      <c r="H28" s="13"/>
      <c r="I28" s="13"/>
      <c r="J28" s="13"/>
      <c r="K28" s="13"/>
      <c r="L28" s="13"/>
      <c r="M28" s="13"/>
      <c r="N28" s="163"/>
      <c r="O28" s="110"/>
      <c r="P28" s="13"/>
      <c r="Q28" s="13"/>
      <c r="R28" s="13"/>
      <c r="S28" s="13"/>
      <c r="T28" s="13"/>
      <c r="U28" s="13"/>
    </row>
    <row r="29" ht="15" customHeight="1" spans="1:21">
      <c r="A29" s="150" t="s">
        <v>64</v>
      </c>
      <c r="B29" s="13"/>
      <c r="C29" s="13"/>
      <c r="D29" s="13"/>
      <c r="E29" s="13"/>
      <c r="F29" s="13"/>
      <c r="G29" s="13"/>
      <c r="H29" s="13"/>
      <c r="I29" s="13"/>
      <c r="J29" s="13"/>
      <c r="K29" s="13"/>
      <c r="L29" s="13"/>
      <c r="M29" s="13"/>
      <c r="N29" s="163"/>
      <c r="O29" s="110"/>
      <c r="P29" s="13"/>
      <c r="Q29" s="13"/>
      <c r="R29" s="13"/>
      <c r="S29" s="13"/>
      <c r="T29" s="13"/>
      <c r="U29" s="13"/>
    </row>
    <row r="30" ht="15" customHeight="1" spans="1:21">
      <c r="A30" s="150" t="s">
        <v>71</v>
      </c>
      <c r="B30" s="13" t="s">
        <v>20</v>
      </c>
      <c r="C30" s="13"/>
      <c r="D30" s="13"/>
      <c r="E30" s="13"/>
      <c r="F30" s="13"/>
      <c r="G30" s="13"/>
      <c r="H30" s="13"/>
      <c r="I30" s="13"/>
      <c r="J30" s="13"/>
      <c r="K30" s="13"/>
      <c r="L30" s="13"/>
      <c r="M30" s="13"/>
      <c r="N30" s="163"/>
      <c r="O30" s="110"/>
      <c r="P30" s="13"/>
      <c r="Q30" s="13"/>
      <c r="R30" s="13"/>
      <c r="S30" s="13"/>
      <c r="T30" s="13"/>
      <c r="U30" s="13"/>
    </row>
    <row r="31" ht="15" customHeight="1" spans="1:21">
      <c r="A31" s="150">
        <v>1</v>
      </c>
      <c r="B31" s="13"/>
      <c r="C31" s="13"/>
      <c r="D31" s="13"/>
      <c r="E31" s="13"/>
      <c r="F31" s="13"/>
      <c r="G31" s="13"/>
      <c r="H31" s="13"/>
      <c r="I31" s="13"/>
      <c r="J31" s="13"/>
      <c r="K31" s="13"/>
      <c r="L31" s="13"/>
      <c r="M31" s="13"/>
      <c r="N31" s="163"/>
      <c r="O31" s="110"/>
      <c r="P31" s="13"/>
      <c r="Q31" s="13"/>
      <c r="R31" s="13"/>
      <c r="S31" s="13"/>
      <c r="T31" s="13"/>
      <c r="U31" s="13"/>
    </row>
    <row r="32" ht="15" customHeight="1" spans="1:21">
      <c r="A32" s="150" t="s">
        <v>64</v>
      </c>
      <c r="B32" s="13"/>
      <c r="C32" s="13"/>
      <c r="D32" s="13"/>
      <c r="E32" s="13"/>
      <c r="F32" s="13"/>
      <c r="G32" s="13"/>
      <c r="H32" s="13"/>
      <c r="I32" s="13"/>
      <c r="J32" s="13"/>
      <c r="K32" s="13"/>
      <c r="L32" s="13"/>
      <c r="M32" s="13"/>
      <c r="N32" s="163"/>
      <c r="O32" s="110"/>
      <c r="P32" s="13"/>
      <c r="Q32" s="13"/>
      <c r="R32" s="13"/>
      <c r="S32" s="13"/>
      <c r="T32" s="13"/>
      <c r="U32" s="13"/>
    </row>
    <row r="33" ht="15" customHeight="1" spans="1:21">
      <c r="A33" s="150" t="s">
        <v>72</v>
      </c>
      <c r="B33" s="13" t="s">
        <v>21</v>
      </c>
      <c r="C33" s="13"/>
      <c r="D33" s="13"/>
      <c r="E33" s="13"/>
      <c r="F33" s="13"/>
      <c r="G33" s="13"/>
      <c r="H33" s="13"/>
      <c r="I33" s="13"/>
      <c r="J33" s="13"/>
      <c r="K33" s="13"/>
      <c r="L33" s="13"/>
      <c r="M33" s="13"/>
      <c r="N33" s="163"/>
      <c r="O33" s="110"/>
      <c r="P33" s="13"/>
      <c r="Q33" s="13"/>
      <c r="R33" s="13"/>
      <c r="S33" s="13"/>
      <c r="T33" s="13"/>
      <c r="U33" s="13"/>
    </row>
    <row r="34" ht="15" customHeight="1" spans="1:21">
      <c r="A34" s="150">
        <v>1</v>
      </c>
      <c r="B34" s="13"/>
      <c r="C34" s="13"/>
      <c r="D34" s="13"/>
      <c r="E34" s="13"/>
      <c r="F34" s="13"/>
      <c r="G34" s="13"/>
      <c r="H34" s="13"/>
      <c r="I34" s="13"/>
      <c r="J34" s="13"/>
      <c r="K34" s="13"/>
      <c r="L34" s="13"/>
      <c r="M34" s="13"/>
      <c r="N34" s="163"/>
      <c r="O34" s="110"/>
      <c r="P34" s="13"/>
      <c r="Q34" s="13"/>
      <c r="R34" s="13"/>
      <c r="S34" s="13"/>
      <c r="T34" s="13"/>
      <c r="U34" s="13"/>
    </row>
    <row r="35" ht="15" customHeight="1" spans="1:21">
      <c r="A35" s="150" t="s">
        <v>64</v>
      </c>
      <c r="B35" s="13"/>
      <c r="C35" s="13"/>
      <c r="D35" s="13"/>
      <c r="E35" s="13"/>
      <c r="F35" s="13"/>
      <c r="G35" s="13"/>
      <c r="H35" s="13"/>
      <c r="I35" s="13"/>
      <c r="J35" s="13"/>
      <c r="K35" s="13"/>
      <c r="L35" s="13"/>
      <c r="M35" s="13"/>
      <c r="N35" s="163"/>
      <c r="O35" s="110"/>
      <c r="P35" s="13"/>
      <c r="Q35" s="13"/>
      <c r="R35" s="13"/>
      <c r="S35" s="13"/>
      <c r="T35" s="13"/>
      <c r="U35" s="13"/>
    </row>
    <row r="36" ht="15" customHeight="1" spans="1:21">
      <c r="A36" s="150" t="s">
        <v>73</v>
      </c>
      <c r="B36" s="13" t="s">
        <v>22</v>
      </c>
      <c r="C36" s="13"/>
      <c r="D36" s="13"/>
      <c r="E36" s="13"/>
      <c r="F36" s="13"/>
      <c r="G36" s="13"/>
      <c r="H36" s="13"/>
      <c r="I36" s="13"/>
      <c r="J36" s="13"/>
      <c r="K36" s="13"/>
      <c r="L36" s="13"/>
      <c r="M36" s="13"/>
      <c r="N36" s="163"/>
      <c r="O36" s="110"/>
      <c r="P36" s="13"/>
      <c r="Q36" s="13"/>
      <c r="R36" s="13"/>
      <c r="S36" s="13"/>
      <c r="T36" s="13"/>
      <c r="U36" s="13"/>
    </row>
    <row r="37" ht="15" customHeight="1" spans="1:21">
      <c r="A37" s="150">
        <v>1</v>
      </c>
      <c r="B37" s="13"/>
      <c r="C37" s="13"/>
      <c r="D37" s="13"/>
      <c r="E37" s="13"/>
      <c r="F37" s="13"/>
      <c r="G37" s="13"/>
      <c r="H37" s="13"/>
      <c r="I37" s="13"/>
      <c r="J37" s="13"/>
      <c r="K37" s="13"/>
      <c r="L37" s="13"/>
      <c r="M37" s="13"/>
      <c r="N37" s="163"/>
      <c r="O37" s="110"/>
      <c r="P37" s="13"/>
      <c r="Q37" s="13"/>
      <c r="R37" s="13"/>
      <c r="S37" s="13"/>
      <c r="T37" s="13"/>
      <c r="U37" s="13"/>
    </row>
    <row r="38" ht="15" customHeight="1" spans="1:21">
      <c r="A38" s="150" t="s">
        <v>64</v>
      </c>
      <c r="B38" s="13"/>
      <c r="C38" s="13"/>
      <c r="D38" s="13"/>
      <c r="E38" s="13"/>
      <c r="F38" s="13"/>
      <c r="G38" s="13"/>
      <c r="H38" s="13"/>
      <c r="I38" s="13"/>
      <c r="J38" s="13"/>
      <c r="K38" s="13"/>
      <c r="L38" s="13"/>
      <c r="M38" s="13"/>
      <c r="N38" s="163"/>
      <c r="O38" s="110"/>
      <c r="P38" s="13"/>
      <c r="Q38" s="13"/>
      <c r="R38" s="13"/>
      <c r="S38" s="13"/>
      <c r="T38" s="13"/>
      <c r="U38" s="13"/>
    </row>
    <row r="39" ht="15" customHeight="1" spans="1:21">
      <c r="A39" s="150" t="s">
        <v>74</v>
      </c>
      <c r="B39" s="13" t="s">
        <v>23</v>
      </c>
      <c r="C39" s="13"/>
      <c r="D39" s="13"/>
      <c r="E39" s="13"/>
      <c r="F39" s="13"/>
      <c r="G39" s="13"/>
      <c r="H39" s="13"/>
      <c r="I39" s="13"/>
      <c r="J39" s="13"/>
      <c r="K39" s="13"/>
      <c r="L39" s="13"/>
      <c r="M39" s="13"/>
      <c r="N39" s="163"/>
      <c r="O39" s="110"/>
      <c r="P39" s="13"/>
      <c r="Q39" s="13"/>
      <c r="R39" s="13"/>
      <c r="S39" s="13"/>
      <c r="T39" s="13"/>
      <c r="U39" s="13"/>
    </row>
    <row r="40" ht="15" customHeight="1" spans="1:21">
      <c r="A40" s="150">
        <v>1</v>
      </c>
      <c r="B40" s="13"/>
      <c r="C40" s="13"/>
      <c r="D40" s="13"/>
      <c r="E40" s="13"/>
      <c r="F40" s="13"/>
      <c r="G40" s="13"/>
      <c r="H40" s="13"/>
      <c r="I40" s="13"/>
      <c r="J40" s="13"/>
      <c r="K40" s="13"/>
      <c r="L40" s="13"/>
      <c r="M40" s="13"/>
      <c r="N40" s="163"/>
      <c r="O40" s="110"/>
      <c r="P40" s="13"/>
      <c r="Q40" s="13"/>
      <c r="R40" s="13"/>
      <c r="S40" s="13"/>
      <c r="T40" s="13"/>
      <c r="U40" s="13"/>
    </row>
    <row r="41" ht="15" customHeight="1" spans="1:21">
      <c r="A41" s="150" t="s">
        <v>64</v>
      </c>
      <c r="B41" s="13"/>
      <c r="C41" s="13"/>
      <c r="D41" s="13"/>
      <c r="E41" s="13"/>
      <c r="F41" s="13"/>
      <c r="G41" s="13"/>
      <c r="H41" s="13"/>
      <c r="I41" s="13"/>
      <c r="J41" s="13"/>
      <c r="K41" s="13"/>
      <c r="L41" s="13"/>
      <c r="M41" s="13"/>
      <c r="N41" s="163"/>
      <c r="O41" s="110"/>
      <c r="P41" s="13"/>
      <c r="Q41" s="13"/>
      <c r="R41" s="13"/>
      <c r="S41" s="13"/>
      <c r="T41" s="13"/>
      <c r="U41" s="13"/>
    </row>
    <row r="42" ht="15" customHeight="1" spans="1:21">
      <c r="A42" s="150" t="s">
        <v>75</v>
      </c>
      <c r="B42" s="13" t="s">
        <v>24</v>
      </c>
      <c r="C42" s="13"/>
      <c r="D42" s="13"/>
      <c r="E42" s="13"/>
      <c r="F42" s="13"/>
      <c r="G42" s="13"/>
      <c r="H42" s="13"/>
      <c r="I42" s="13"/>
      <c r="J42" s="13"/>
      <c r="K42" s="13"/>
      <c r="L42" s="13"/>
      <c r="M42" s="13"/>
      <c r="N42" s="163"/>
      <c r="O42" s="110"/>
      <c r="P42" s="13"/>
      <c r="Q42" s="13"/>
      <c r="R42" s="13"/>
      <c r="S42" s="13"/>
      <c r="T42" s="13"/>
      <c r="U42" s="13"/>
    </row>
    <row r="43" ht="15" customHeight="1" spans="1:21">
      <c r="A43" s="150">
        <v>1</v>
      </c>
      <c r="B43" s="13"/>
      <c r="C43" s="13"/>
      <c r="D43" s="13"/>
      <c r="E43" s="13"/>
      <c r="F43" s="13"/>
      <c r="G43" s="13"/>
      <c r="H43" s="13"/>
      <c r="I43" s="13"/>
      <c r="J43" s="13"/>
      <c r="K43" s="13"/>
      <c r="L43" s="13"/>
      <c r="M43" s="13"/>
      <c r="N43" s="163"/>
      <c r="O43" s="110"/>
      <c r="P43" s="13"/>
      <c r="Q43" s="13"/>
      <c r="R43" s="13"/>
      <c r="S43" s="13"/>
      <c r="T43" s="13"/>
      <c r="U43" s="13"/>
    </row>
    <row r="44" ht="15" customHeight="1" spans="1:21">
      <c r="A44" s="150" t="s">
        <v>64</v>
      </c>
      <c r="B44" s="13"/>
      <c r="C44" s="13"/>
      <c r="D44" s="13"/>
      <c r="E44" s="13"/>
      <c r="F44" s="13"/>
      <c r="G44" s="13"/>
      <c r="H44" s="13"/>
      <c r="I44" s="13"/>
      <c r="J44" s="13"/>
      <c r="K44" s="13"/>
      <c r="L44" s="13"/>
      <c r="M44" s="13"/>
      <c r="N44" s="163"/>
      <c r="O44" s="110"/>
      <c r="P44" s="13"/>
      <c r="Q44" s="13"/>
      <c r="R44" s="13"/>
      <c r="S44" s="13"/>
      <c r="T44" s="13"/>
      <c r="U44" s="13"/>
    </row>
    <row r="45" ht="15" customHeight="1" spans="1:21">
      <c r="A45" s="150" t="s">
        <v>76</v>
      </c>
      <c r="B45" s="13" t="s">
        <v>25</v>
      </c>
      <c r="C45" s="13"/>
      <c r="D45" s="13"/>
      <c r="E45" s="13"/>
      <c r="F45" s="13"/>
      <c r="G45" s="13"/>
      <c r="H45" s="13"/>
      <c r="I45" s="13"/>
      <c r="J45" s="13"/>
      <c r="K45" s="13"/>
      <c r="L45" s="13"/>
      <c r="M45" s="13"/>
      <c r="N45" s="163"/>
      <c r="O45" s="110"/>
      <c r="P45" s="13"/>
      <c r="Q45" s="13"/>
      <c r="R45" s="13"/>
      <c r="S45" s="13"/>
      <c r="T45" s="13"/>
      <c r="U45" s="13"/>
    </row>
    <row r="46" ht="15" customHeight="1" spans="1:21">
      <c r="A46" s="150">
        <v>1</v>
      </c>
      <c r="B46" s="13"/>
      <c r="C46" s="13"/>
      <c r="D46" s="13"/>
      <c r="E46" s="13"/>
      <c r="F46" s="13"/>
      <c r="G46" s="13"/>
      <c r="H46" s="13"/>
      <c r="I46" s="13"/>
      <c r="J46" s="13"/>
      <c r="K46" s="13"/>
      <c r="L46" s="13"/>
      <c r="M46" s="13"/>
      <c r="N46" s="163"/>
      <c r="O46" s="110"/>
      <c r="P46" s="13"/>
      <c r="Q46" s="13"/>
      <c r="R46" s="13"/>
      <c r="S46" s="13"/>
      <c r="T46" s="13"/>
      <c r="U46" s="13"/>
    </row>
    <row r="47" ht="15" customHeight="1" spans="1:21">
      <c r="A47" s="151" t="s">
        <v>64</v>
      </c>
      <c r="B47" s="152"/>
      <c r="C47" s="152"/>
      <c r="D47" s="152"/>
      <c r="E47" s="152"/>
      <c r="F47" s="152"/>
      <c r="G47" s="152"/>
      <c r="H47" s="152"/>
      <c r="I47" s="152"/>
      <c r="J47" s="152"/>
      <c r="K47" s="152"/>
      <c r="L47" s="152"/>
      <c r="M47" s="152"/>
      <c r="N47" s="164"/>
      <c r="O47" s="110"/>
      <c r="P47" s="13"/>
      <c r="Q47" s="13"/>
      <c r="R47" s="13"/>
      <c r="S47" s="13"/>
      <c r="T47" s="13"/>
      <c r="U47" s="13"/>
    </row>
    <row r="48" spans="1:21">
      <c r="A48" s="118" t="s">
        <v>77</v>
      </c>
      <c r="B48" s="15"/>
      <c r="C48" s="15"/>
      <c r="D48" s="15"/>
      <c r="E48" s="15"/>
      <c r="F48" s="15"/>
      <c r="G48" s="15"/>
      <c r="H48" s="15"/>
      <c r="I48" s="15"/>
      <c r="J48" s="15"/>
      <c r="K48" s="15"/>
      <c r="L48" s="15"/>
      <c r="M48" s="15"/>
      <c r="N48" s="15"/>
      <c r="O48" s="15"/>
      <c r="P48" s="15"/>
      <c r="Q48" s="15"/>
      <c r="R48" s="15"/>
      <c r="S48" s="15"/>
      <c r="T48" s="15"/>
      <c r="U48" s="15"/>
    </row>
    <row r="49" ht="58.15" customHeight="1" spans="1:21">
      <c r="A49" s="15"/>
      <c r="B49" s="15"/>
      <c r="C49" s="15"/>
      <c r="D49" s="15"/>
      <c r="E49" s="15"/>
      <c r="F49" s="15"/>
      <c r="G49" s="15"/>
      <c r="H49" s="15"/>
      <c r="I49" s="15"/>
      <c r="J49" s="15"/>
      <c r="K49" s="15"/>
      <c r="L49" s="15"/>
      <c r="M49" s="15"/>
      <c r="N49" s="15"/>
      <c r="O49" s="15"/>
      <c r="P49" s="15"/>
      <c r="Q49" s="15"/>
      <c r="R49" s="15"/>
      <c r="S49" s="15"/>
      <c r="T49" s="15"/>
      <c r="U49" s="15"/>
    </row>
  </sheetData>
  <mergeCells count="27">
    <mergeCell ref="A1:C1"/>
    <mergeCell ref="A2:U2"/>
    <mergeCell ref="A3:B3"/>
    <mergeCell ref="F4:L4"/>
    <mergeCell ref="Q4:S4"/>
    <mergeCell ref="G5:L5"/>
    <mergeCell ref="G6:I6"/>
    <mergeCell ref="A8:B8"/>
    <mergeCell ref="A4:A7"/>
    <mergeCell ref="B4:B7"/>
    <mergeCell ref="C4:C7"/>
    <mergeCell ref="D4:D7"/>
    <mergeCell ref="E4:E7"/>
    <mergeCell ref="F5:F7"/>
    <mergeCell ref="J6:J7"/>
    <mergeCell ref="K6:K7"/>
    <mergeCell ref="L6:L7"/>
    <mergeCell ref="M4:M7"/>
    <mergeCell ref="N4:N7"/>
    <mergeCell ref="O4:O7"/>
    <mergeCell ref="P4:P7"/>
    <mergeCell ref="Q5:Q7"/>
    <mergeCell ref="R5:R7"/>
    <mergeCell ref="S5:S7"/>
    <mergeCell ref="T4:T7"/>
    <mergeCell ref="U4:U7"/>
    <mergeCell ref="A48:U49"/>
  </mergeCells>
  <pageMargins left="0.707638888888889" right="0.707638888888889" top="0.747916666666667" bottom="0.747916666666667" header="0.313888888888889" footer="0.313888888888889"/>
  <pageSetup paperSize="9" scale="5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1"/>
    <pageSetUpPr fitToPage="1"/>
  </sheetPr>
  <dimension ref="A1:AE29"/>
  <sheetViews>
    <sheetView zoomScale="85" zoomScaleNormal="85" topLeftCell="I7" workbookViewId="0">
      <selection activeCell="P20" sqref="P20"/>
    </sheetView>
  </sheetViews>
  <sheetFormatPr defaultColWidth="9" defaultRowHeight="13.5"/>
  <cols>
    <col min="1" max="1" width="4.25" customWidth="1"/>
    <col min="2" max="2" width="32.125" customWidth="1"/>
    <col min="3" max="3" width="14.375" customWidth="1"/>
    <col min="4" max="5" width="19" customWidth="1"/>
    <col min="6" max="7" width="17.5" customWidth="1"/>
    <col min="8" max="12" width="14.5" customWidth="1"/>
    <col min="13" max="17" width="11.875" customWidth="1"/>
    <col min="18" max="21" width="11.75" customWidth="1"/>
    <col min="22" max="26" width="10.875" customWidth="1"/>
    <col min="27" max="28" width="11.25" customWidth="1"/>
    <col min="29" max="29" width="9.25" customWidth="1"/>
    <col min="30" max="30" width="11.25" customWidth="1"/>
  </cols>
  <sheetData>
    <row r="1" ht="26.25" customHeight="1" spans="1:3">
      <c r="A1" s="2" t="s">
        <v>99</v>
      </c>
      <c r="B1" s="2"/>
      <c r="C1" s="2"/>
    </row>
    <row r="2" ht="26.25" customHeight="1" spans="1:12">
      <c r="A2" s="3" t="s">
        <v>100</v>
      </c>
      <c r="B2" s="3"/>
      <c r="C2" s="3"/>
      <c r="D2" s="3"/>
      <c r="E2" s="3"/>
      <c r="F2" s="3"/>
      <c r="G2" s="3"/>
      <c r="H2" s="3"/>
      <c r="I2" s="3"/>
      <c r="J2" s="3"/>
      <c r="K2" s="3"/>
      <c r="L2" s="3"/>
    </row>
    <row r="3" ht="26.25" customHeight="1" spans="1:12">
      <c r="A3" s="4" t="s">
        <v>80</v>
      </c>
      <c r="B3" s="4"/>
      <c r="C3" s="5"/>
      <c r="D3" s="5" t="s">
        <v>81</v>
      </c>
      <c r="E3" s="5"/>
      <c r="F3" s="3"/>
      <c r="G3" s="3"/>
      <c r="H3" s="3"/>
      <c r="I3" s="3"/>
      <c r="J3" s="3"/>
      <c r="K3" s="3"/>
      <c r="L3" s="3"/>
    </row>
    <row r="4" ht="19.5" customHeight="1" spans="1:30">
      <c r="A4" s="6" t="s">
        <v>2</v>
      </c>
      <c r="B4" s="6" t="s">
        <v>43</v>
      </c>
      <c r="C4" s="6" t="s">
        <v>44</v>
      </c>
      <c r="D4" s="6" t="s">
        <v>45</v>
      </c>
      <c r="E4" s="6" t="s">
        <v>101</v>
      </c>
      <c r="F4" s="6" t="s">
        <v>46</v>
      </c>
      <c r="G4" s="6" t="s">
        <v>102</v>
      </c>
      <c r="H4" s="7" t="s">
        <v>47</v>
      </c>
      <c r="I4" s="16"/>
      <c r="J4" s="16"/>
      <c r="K4" s="16"/>
      <c r="L4" s="6" t="s">
        <v>102</v>
      </c>
      <c r="M4" s="7" t="s">
        <v>47</v>
      </c>
      <c r="N4" s="16"/>
      <c r="O4" s="16"/>
      <c r="P4" s="16"/>
      <c r="Q4" s="6" t="s">
        <v>102</v>
      </c>
      <c r="R4" s="7" t="s">
        <v>47</v>
      </c>
      <c r="S4" s="16"/>
      <c r="T4" s="16"/>
      <c r="U4" s="16"/>
      <c r="V4" s="6" t="s">
        <v>102</v>
      </c>
      <c r="W4" s="7" t="s">
        <v>47</v>
      </c>
      <c r="X4" s="16"/>
      <c r="Y4" s="16"/>
      <c r="Z4" s="16"/>
      <c r="AA4" s="7" t="s">
        <v>47</v>
      </c>
      <c r="AB4" s="16"/>
      <c r="AC4" s="16"/>
      <c r="AD4" s="16"/>
    </row>
    <row r="5" ht="19.5" customHeight="1" spans="1:30">
      <c r="A5" s="8"/>
      <c r="B5" s="8"/>
      <c r="C5" s="8"/>
      <c r="D5" s="8"/>
      <c r="E5" s="8"/>
      <c r="F5" s="8"/>
      <c r="G5" s="8"/>
      <c r="H5" s="9" t="s">
        <v>29</v>
      </c>
      <c r="I5" s="17" t="s">
        <v>55</v>
      </c>
      <c r="J5" s="16"/>
      <c r="K5" s="16"/>
      <c r="L5" s="8"/>
      <c r="M5" s="9" t="s">
        <v>29</v>
      </c>
      <c r="N5" s="17" t="s">
        <v>55</v>
      </c>
      <c r="O5" s="16"/>
      <c r="P5" s="16"/>
      <c r="Q5" s="8"/>
      <c r="R5" s="9" t="s">
        <v>29</v>
      </c>
      <c r="S5" s="17" t="s">
        <v>55</v>
      </c>
      <c r="T5" s="16"/>
      <c r="U5" s="16"/>
      <c r="V5" s="8"/>
      <c r="W5" s="9" t="s">
        <v>29</v>
      </c>
      <c r="X5" s="17" t="s">
        <v>55</v>
      </c>
      <c r="Y5" s="16"/>
      <c r="Z5" s="16"/>
      <c r="AA5" s="9" t="s">
        <v>29</v>
      </c>
      <c r="AB5" s="17" t="s">
        <v>55</v>
      </c>
      <c r="AC5" s="16"/>
      <c r="AD5" s="16"/>
    </row>
    <row r="6" ht="19.5" customHeight="1" spans="1:30">
      <c r="A6" s="8"/>
      <c r="B6" s="8"/>
      <c r="C6" s="8"/>
      <c r="D6" s="8"/>
      <c r="E6" s="8"/>
      <c r="F6" s="8"/>
      <c r="G6" s="8"/>
      <c r="H6" s="10"/>
      <c r="I6" s="9" t="s">
        <v>103</v>
      </c>
      <c r="J6" s="10"/>
      <c r="K6" s="10"/>
      <c r="L6" s="8"/>
      <c r="M6" s="10"/>
      <c r="N6" s="9" t="s">
        <v>103</v>
      </c>
      <c r="O6" s="10"/>
      <c r="P6" s="10"/>
      <c r="Q6" s="8"/>
      <c r="R6" s="10"/>
      <c r="S6" s="9" t="s">
        <v>103</v>
      </c>
      <c r="T6" s="10"/>
      <c r="U6" s="10"/>
      <c r="V6" s="8"/>
      <c r="W6" s="10"/>
      <c r="X6" s="9" t="s">
        <v>103</v>
      </c>
      <c r="Y6" s="10"/>
      <c r="Z6" s="10"/>
      <c r="AA6" s="10"/>
      <c r="AB6" s="9" t="s">
        <v>103</v>
      </c>
      <c r="AC6" s="10"/>
      <c r="AD6" s="10"/>
    </row>
    <row r="7" ht="49.9" customHeight="1" spans="1:30">
      <c r="A7" s="11"/>
      <c r="B7" s="11"/>
      <c r="C7" s="11"/>
      <c r="D7" s="11"/>
      <c r="E7" s="11"/>
      <c r="F7" s="11"/>
      <c r="G7" s="11"/>
      <c r="H7" s="10"/>
      <c r="I7" s="9" t="s">
        <v>8</v>
      </c>
      <c r="J7" s="9" t="s">
        <v>9</v>
      </c>
      <c r="K7" s="9" t="s">
        <v>10</v>
      </c>
      <c r="L7" s="11"/>
      <c r="M7" s="10"/>
      <c r="N7" s="9" t="s">
        <v>8</v>
      </c>
      <c r="O7" s="9" t="s">
        <v>9</v>
      </c>
      <c r="P7" s="9" t="s">
        <v>10</v>
      </c>
      <c r="Q7" s="11"/>
      <c r="R7" s="10"/>
      <c r="S7" s="9" t="s">
        <v>8</v>
      </c>
      <c r="T7" s="9" t="s">
        <v>9</v>
      </c>
      <c r="U7" s="9" t="s">
        <v>10</v>
      </c>
      <c r="V7" s="11"/>
      <c r="W7" s="10"/>
      <c r="X7" s="9" t="s">
        <v>8</v>
      </c>
      <c r="Y7" s="9" t="s">
        <v>9</v>
      </c>
      <c r="Z7" s="9" t="s">
        <v>10</v>
      </c>
      <c r="AA7" s="10"/>
      <c r="AB7" s="9" t="s">
        <v>8</v>
      </c>
      <c r="AC7" s="9" t="s">
        <v>9</v>
      </c>
      <c r="AD7" s="9" t="s">
        <v>10</v>
      </c>
    </row>
    <row r="8" s="1" customFormat="1" ht="24" customHeight="1" spans="1:30">
      <c r="A8" s="9" t="s">
        <v>63</v>
      </c>
      <c r="B8" s="9" t="s">
        <v>29</v>
      </c>
      <c r="C8" s="9"/>
      <c r="D8" s="9"/>
      <c r="E8" s="9"/>
      <c r="F8" s="9"/>
      <c r="G8" s="9"/>
      <c r="H8" s="12">
        <f>I8+J8+K8</f>
        <v>4969</v>
      </c>
      <c r="I8" s="12">
        <f t="shared" ref="I8:K8" si="0">I9+I10+I11+I12+I13+I14+I15+I16+I17+I18+I19+I20+I21+I22+I23+I24+I25+I26</f>
        <v>2582</v>
      </c>
      <c r="J8" s="12">
        <f t="shared" si="0"/>
        <v>947</v>
      </c>
      <c r="K8" s="12">
        <f t="shared" si="0"/>
        <v>1440</v>
      </c>
      <c r="L8" s="12"/>
      <c r="M8" s="12">
        <f>N8+O8+P8</f>
        <v>0</v>
      </c>
      <c r="N8" s="12">
        <f t="shared" ref="N8:P8" si="1">N9+N10+N11+N12+N13+N14+N15+N16+N17+N18+N19+N20+N21+N22+N23+N24+N25+N26</f>
        <v>0</v>
      </c>
      <c r="O8" s="12">
        <f t="shared" si="1"/>
        <v>0</v>
      </c>
      <c r="P8" s="12">
        <f t="shared" si="1"/>
        <v>0</v>
      </c>
      <c r="Q8" s="12"/>
      <c r="R8" s="12">
        <f>S8+T8+U8</f>
        <v>0</v>
      </c>
      <c r="S8" s="12">
        <f t="shared" ref="S8:U8" si="2">S9+S10+S11+S12+S13+S14+S15+S16+S17+S18+S19+S20+S21+S22+S23+S24+S25+S26</f>
        <v>0</v>
      </c>
      <c r="T8" s="12">
        <f t="shared" si="2"/>
        <v>0</v>
      </c>
      <c r="U8" s="12">
        <f t="shared" si="2"/>
        <v>0</v>
      </c>
      <c r="V8" s="12"/>
      <c r="W8" s="12">
        <f>X8+Y8+Z8</f>
        <v>-1.4210854715202e-14</v>
      </c>
      <c r="X8" s="12">
        <f t="shared" ref="X8:Z8" si="3">X9+X10+X11+X12+X13+X14+X15+X16+X17+X18+X19+X20+X21+X22+X23+X24+X25+X26</f>
        <v>-1.4210854715202e-14</v>
      </c>
      <c r="Y8" s="12">
        <f t="shared" si="3"/>
        <v>0</v>
      </c>
      <c r="Z8" s="12">
        <f t="shared" si="3"/>
        <v>0</v>
      </c>
      <c r="AA8" s="12">
        <f>AB8+AC8+AD8</f>
        <v>4969</v>
      </c>
      <c r="AB8" s="12">
        <f t="shared" ref="AB8:AD8" si="4">AB9+AB10+AB11+AB12+AB13+AB14+AB15+AB16+AB17+AB18+AB19+AB20+AB21+AB22+AB23+AB24+AB25+AB26</f>
        <v>2582</v>
      </c>
      <c r="AC8" s="12">
        <f t="shared" si="4"/>
        <v>947</v>
      </c>
      <c r="AD8" s="12">
        <f t="shared" si="4"/>
        <v>1440</v>
      </c>
    </row>
    <row r="9" ht="29.25" customHeight="1" spans="1:30">
      <c r="A9" s="13">
        <v>13</v>
      </c>
      <c r="B9" s="13" t="s">
        <v>136</v>
      </c>
      <c r="C9" s="13" t="s">
        <v>137</v>
      </c>
      <c r="D9" s="13"/>
      <c r="E9" s="13"/>
      <c r="F9" s="13" t="s">
        <v>138</v>
      </c>
      <c r="G9" s="13" t="s">
        <v>139</v>
      </c>
      <c r="H9" s="14">
        <f t="shared" ref="H9:H15" si="5">I9+J9+K9</f>
        <v>802</v>
      </c>
      <c r="I9" s="14">
        <v>342</v>
      </c>
      <c r="J9" s="14">
        <v>238.5</v>
      </c>
      <c r="K9" s="14">
        <v>221.5</v>
      </c>
      <c r="L9" s="14"/>
      <c r="M9" s="14">
        <f t="shared" ref="M9:M26" si="6">N9+O9+P9</f>
        <v>0</v>
      </c>
      <c r="N9" s="14"/>
      <c r="O9" s="14"/>
      <c r="P9" s="14"/>
      <c r="Q9" s="14"/>
      <c r="R9" s="14">
        <f t="shared" ref="R9:R26" si="7">S9+T9+U9</f>
        <v>0</v>
      </c>
      <c r="S9" s="14"/>
      <c r="T9" s="14"/>
      <c r="U9" s="14"/>
      <c r="V9" s="14"/>
      <c r="W9" s="14">
        <f t="shared" ref="W9:W26" si="8">X9+Y9+Z9</f>
        <v>0</v>
      </c>
      <c r="X9" s="14"/>
      <c r="Y9" s="14"/>
      <c r="Z9" s="14"/>
      <c r="AA9" s="14">
        <f t="shared" ref="AA9:AA26" si="9">AB9+AC9+AD9</f>
        <v>802</v>
      </c>
      <c r="AB9" s="14">
        <f>I9+N9+S9+X9</f>
        <v>342</v>
      </c>
      <c r="AC9" s="14">
        <f t="shared" ref="AC9:AD9" si="10">J9+O9+T9+Y9</f>
        <v>238.5</v>
      </c>
      <c r="AD9" s="14">
        <f t="shared" si="10"/>
        <v>221.5</v>
      </c>
    </row>
    <row r="10" ht="57" customHeight="1" spans="1:30">
      <c r="A10" s="13">
        <v>14</v>
      </c>
      <c r="B10" s="13" t="s">
        <v>140</v>
      </c>
      <c r="C10" s="13" t="s">
        <v>137</v>
      </c>
      <c r="D10" s="13"/>
      <c r="E10" s="13"/>
      <c r="F10" s="13" t="s">
        <v>141</v>
      </c>
      <c r="G10" s="13" t="s">
        <v>142</v>
      </c>
      <c r="H10" s="14">
        <f t="shared" si="5"/>
        <v>1550</v>
      </c>
      <c r="I10" s="14">
        <v>800</v>
      </c>
      <c r="J10" s="14">
        <v>250</v>
      </c>
      <c r="K10" s="14">
        <v>500</v>
      </c>
      <c r="L10" s="14"/>
      <c r="M10" s="14">
        <f t="shared" si="6"/>
        <v>0</v>
      </c>
      <c r="N10" s="14"/>
      <c r="O10" s="14"/>
      <c r="P10" s="14"/>
      <c r="Q10" s="14"/>
      <c r="R10" s="14">
        <f t="shared" si="7"/>
        <v>0</v>
      </c>
      <c r="S10" s="14"/>
      <c r="T10" s="14"/>
      <c r="U10" s="14"/>
      <c r="V10" s="14" t="s">
        <v>149</v>
      </c>
      <c r="W10" s="14">
        <f t="shared" si="8"/>
        <v>441.431518</v>
      </c>
      <c r="X10" s="14">
        <f>17.03469+57.123+81.6966</f>
        <v>155.85429</v>
      </c>
      <c r="Y10" s="14">
        <v>55.970438</v>
      </c>
      <c r="Z10" s="14">
        <f>47.761555+72.783578+109.061657</f>
        <v>229.60679</v>
      </c>
      <c r="AA10" s="14">
        <f t="shared" si="9"/>
        <v>1991.431518</v>
      </c>
      <c r="AB10" s="14">
        <f t="shared" ref="AB10:AB26" si="11">I10+N10+S10+X10</f>
        <v>955.85429</v>
      </c>
      <c r="AC10" s="14">
        <f t="shared" ref="AC10:AC26" si="12">J10+O10+T10+Y10</f>
        <v>305.970438</v>
      </c>
      <c r="AD10" s="14">
        <f t="shared" ref="AD10:AD26" si="13">K10+P10+U10+Z10</f>
        <v>729.60679</v>
      </c>
    </row>
    <row r="11" ht="24" customHeight="1" spans="1:30">
      <c r="A11" s="13">
        <v>15</v>
      </c>
      <c r="B11" s="13" t="s">
        <v>143</v>
      </c>
      <c r="C11" s="13" t="s">
        <v>137</v>
      </c>
      <c r="D11" s="13"/>
      <c r="E11" s="13"/>
      <c r="F11" s="13" t="s">
        <v>32</v>
      </c>
      <c r="G11" s="13" t="s">
        <v>144</v>
      </c>
      <c r="H11" s="14">
        <f t="shared" si="5"/>
        <v>400</v>
      </c>
      <c r="I11" s="14">
        <v>400</v>
      </c>
      <c r="J11" s="14"/>
      <c r="K11" s="14"/>
      <c r="L11" s="14"/>
      <c r="M11" s="14">
        <f t="shared" si="6"/>
        <v>0</v>
      </c>
      <c r="N11" s="14"/>
      <c r="O11" s="14"/>
      <c r="P11" s="14"/>
      <c r="Q11" s="14"/>
      <c r="R11" s="14">
        <f t="shared" si="7"/>
        <v>0</v>
      </c>
      <c r="S11" s="14"/>
      <c r="T11" s="14"/>
      <c r="U11" s="14"/>
      <c r="V11" s="14"/>
      <c r="W11" s="14">
        <f t="shared" si="8"/>
        <v>0</v>
      </c>
      <c r="X11" s="14"/>
      <c r="Y11" s="14"/>
      <c r="Z11" s="14"/>
      <c r="AA11" s="14">
        <f t="shared" si="9"/>
        <v>400</v>
      </c>
      <c r="AB11" s="14">
        <f t="shared" si="11"/>
        <v>400</v>
      </c>
      <c r="AC11" s="14">
        <f t="shared" si="12"/>
        <v>0</v>
      </c>
      <c r="AD11" s="14">
        <f t="shared" si="13"/>
        <v>0</v>
      </c>
    </row>
    <row r="12" ht="24" customHeight="1" spans="1:30">
      <c r="A12" s="13">
        <v>16</v>
      </c>
      <c r="B12" s="13" t="s">
        <v>145</v>
      </c>
      <c r="C12" s="13" t="s">
        <v>137</v>
      </c>
      <c r="D12" s="13"/>
      <c r="E12" s="13"/>
      <c r="F12" s="13" t="s">
        <v>34</v>
      </c>
      <c r="G12" s="13" t="s">
        <v>146</v>
      </c>
      <c r="H12" s="14">
        <f t="shared" si="5"/>
        <v>60</v>
      </c>
      <c r="I12" s="14"/>
      <c r="J12" s="14">
        <v>60</v>
      </c>
      <c r="K12" s="14"/>
      <c r="L12" s="14"/>
      <c r="M12" s="14">
        <f t="shared" si="6"/>
        <v>0</v>
      </c>
      <c r="N12" s="14"/>
      <c r="O12" s="14"/>
      <c r="P12" s="14"/>
      <c r="Q12" s="14"/>
      <c r="R12" s="14">
        <f t="shared" si="7"/>
        <v>0</v>
      </c>
      <c r="S12" s="14"/>
      <c r="T12" s="14"/>
      <c r="U12" s="14"/>
      <c r="V12" s="14"/>
      <c r="W12" s="14">
        <f t="shared" si="8"/>
        <v>0</v>
      </c>
      <c r="X12" s="14"/>
      <c r="Y12" s="14"/>
      <c r="Z12" s="14"/>
      <c r="AA12" s="14">
        <f t="shared" si="9"/>
        <v>60</v>
      </c>
      <c r="AB12" s="14">
        <f t="shared" si="11"/>
        <v>0</v>
      </c>
      <c r="AC12" s="14">
        <f t="shared" si="12"/>
        <v>60</v>
      </c>
      <c r="AD12" s="14">
        <f t="shared" si="13"/>
        <v>0</v>
      </c>
    </row>
    <row r="13" ht="24" customHeight="1" spans="1:30">
      <c r="A13" s="13">
        <v>17</v>
      </c>
      <c r="B13" s="13" t="s">
        <v>147</v>
      </c>
      <c r="C13" s="13" t="s">
        <v>137</v>
      </c>
      <c r="D13" s="13"/>
      <c r="E13" s="13"/>
      <c r="F13" s="13" t="s">
        <v>34</v>
      </c>
      <c r="G13" s="13" t="s">
        <v>146</v>
      </c>
      <c r="H13" s="14">
        <f t="shared" si="5"/>
        <v>22</v>
      </c>
      <c r="I13" s="14"/>
      <c r="J13" s="14">
        <v>22</v>
      </c>
      <c r="K13" s="14"/>
      <c r="L13" s="14"/>
      <c r="M13" s="14">
        <f t="shared" si="6"/>
        <v>0</v>
      </c>
      <c r="N13" s="14"/>
      <c r="O13" s="14"/>
      <c r="P13" s="14"/>
      <c r="Q13" s="14"/>
      <c r="R13" s="14">
        <f t="shared" si="7"/>
        <v>0</v>
      </c>
      <c r="S13" s="14"/>
      <c r="T13" s="14"/>
      <c r="U13" s="14"/>
      <c r="V13" s="14"/>
      <c r="W13" s="14">
        <f t="shared" si="8"/>
        <v>0</v>
      </c>
      <c r="X13" s="14"/>
      <c r="Y13" s="14"/>
      <c r="Z13" s="14"/>
      <c r="AA13" s="14">
        <f t="shared" si="9"/>
        <v>22</v>
      </c>
      <c r="AB13" s="14">
        <f t="shared" si="11"/>
        <v>0</v>
      </c>
      <c r="AC13" s="14">
        <f t="shared" si="12"/>
        <v>22</v>
      </c>
      <c r="AD13" s="14">
        <f t="shared" si="13"/>
        <v>0</v>
      </c>
    </row>
    <row r="14" ht="24" customHeight="1" spans="1:30">
      <c r="A14" s="13">
        <v>18</v>
      </c>
      <c r="B14" s="13" t="s">
        <v>148</v>
      </c>
      <c r="C14" s="13" t="s">
        <v>137</v>
      </c>
      <c r="D14" s="13"/>
      <c r="E14" s="13"/>
      <c r="F14" s="13" t="s">
        <v>31</v>
      </c>
      <c r="G14" s="13" t="s">
        <v>149</v>
      </c>
      <c r="H14" s="14">
        <f t="shared" si="5"/>
        <v>0</v>
      </c>
      <c r="I14" s="14"/>
      <c r="J14" s="14"/>
      <c r="K14" s="14"/>
      <c r="L14" s="14"/>
      <c r="M14" s="14">
        <f t="shared" si="6"/>
        <v>0</v>
      </c>
      <c r="N14" s="14"/>
      <c r="O14" s="14"/>
      <c r="P14" s="14"/>
      <c r="Q14" s="14" t="s">
        <v>157</v>
      </c>
      <c r="R14" s="14">
        <f t="shared" si="7"/>
        <v>80</v>
      </c>
      <c r="S14" s="14">
        <v>80</v>
      </c>
      <c r="T14" s="14"/>
      <c r="U14" s="14"/>
      <c r="V14" s="14" t="s">
        <v>149</v>
      </c>
      <c r="W14" s="14">
        <f t="shared" si="8"/>
        <v>0.4</v>
      </c>
      <c r="X14" s="14">
        <v>0.4</v>
      </c>
      <c r="Y14" s="14"/>
      <c r="Z14" s="14"/>
      <c r="AA14" s="14">
        <f t="shared" si="9"/>
        <v>80.4</v>
      </c>
      <c r="AB14" s="14">
        <f t="shared" si="11"/>
        <v>80.4</v>
      </c>
      <c r="AC14" s="14">
        <f t="shared" si="12"/>
        <v>0</v>
      </c>
      <c r="AD14" s="14">
        <f t="shared" si="13"/>
        <v>0</v>
      </c>
    </row>
    <row r="15" ht="24" customHeight="1" spans="1:30">
      <c r="A15" s="13">
        <v>19</v>
      </c>
      <c r="B15" s="13" t="s">
        <v>150</v>
      </c>
      <c r="C15" s="13" t="s">
        <v>137</v>
      </c>
      <c r="D15" s="13"/>
      <c r="E15" s="13"/>
      <c r="F15" s="13" t="s">
        <v>31</v>
      </c>
      <c r="G15" s="13" t="s">
        <v>151</v>
      </c>
      <c r="H15" s="14">
        <f t="shared" si="5"/>
        <v>0</v>
      </c>
      <c r="I15" s="14"/>
      <c r="J15" s="14"/>
      <c r="K15" s="14"/>
      <c r="L15" s="14"/>
      <c r="M15" s="14">
        <f t="shared" si="6"/>
        <v>0</v>
      </c>
      <c r="N15" s="14"/>
      <c r="O15" s="14"/>
      <c r="P15" s="14"/>
      <c r="Q15" s="14" t="s">
        <v>157</v>
      </c>
      <c r="R15" s="14">
        <f t="shared" si="7"/>
        <v>2</v>
      </c>
      <c r="S15" s="14">
        <v>2</v>
      </c>
      <c r="T15" s="14"/>
      <c r="U15" s="14"/>
      <c r="V15" s="14" t="s">
        <v>149</v>
      </c>
      <c r="W15" s="14">
        <f t="shared" si="8"/>
        <v>1.947</v>
      </c>
      <c r="X15" s="14">
        <v>1.947</v>
      </c>
      <c r="Y15" s="14"/>
      <c r="Z15" s="14"/>
      <c r="AA15" s="14">
        <f t="shared" si="9"/>
        <v>3.947</v>
      </c>
      <c r="AB15" s="14">
        <f t="shared" si="11"/>
        <v>3.947</v>
      </c>
      <c r="AC15" s="14">
        <f t="shared" si="12"/>
        <v>0</v>
      </c>
      <c r="AD15" s="14">
        <f t="shared" si="13"/>
        <v>0</v>
      </c>
    </row>
    <row r="16" ht="24" customHeight="1" spans="1:30">
      <c r="A16" s="13">
        <v>3</v>
      </c>
      <c r="B16" s="13" t="s">
        <v>156</v>
      </c>
      <c r="C16" s="13" t="s">
        <v>137</v>
      </c>
      <c r="D16" s="13"/>
      <c r="E16" s="13"/>
      <c r="F16" s="13" t="s">
        <v>33</v>
      </c>
      <c r="G16" s="13" t="s">
        <v>157</v>
      </c>
      <c r="H16" s="14">
        <f t="shared" ref="H16:H18" si="14">I16+J16+K16</f>
        <v>0</v>
      </c>
      <c r="I16" s="14"/>
      <c r="J16" s="14"/>
      <c r="K16" s="14"/>
      <c r="L16" s="14"/>
      <c r="M16" s="14">
        <f t="shared" si="6"/>
        <v>0</v>
      </c>
      <c r="N16" s="14"/>
      <c r="O16" s="14"/>
      <c r="P16" s="14"/>
      <c r="Q16" s="14"/>
      <c r="R16" s="14">
        <f t="shared" si="7"/>
        <v>0</v>
      </c>
      <c r="S16" s="14"/>
      <c r="T16" s="14"/>
      <c r="U16" s="14"/>
      <c r="V16" s="14"/>
      <c r="W16" s="14">
        <f t="shared" si="8"/>
        <v>0</v>
      </c>
      <c r="X16" s="14"/>
      <c r="Y16" s="14"/>
      <c r="Z16" s="14"/>
      <c r="AA16" s="14">
        <f t="shared" si="9"/>
        <v>0</v>
      </c>
      <c r="AB16" s="14">
        <f t="shared" si="11"/>
        <v>0</v>
      </c>
      <c r="AC16" s="14">
        <f t="shared" si="12"/>
        <v>0</v>
      </c>
      <c r="AD16" s="14">
        <f t="shared" si="13"/>
        <v>0</v>
      </c>
    </row>
    <row r="17" ht="52.5" customHeight="1" spans="1:30">
      <c r="A17" s="13">
        <v>4</v>
      </c>
      <c r="B17" s="13" t="s">
        <v>158</v>
      </c>
      <c r="C17" s="13" t="s">
        <v>137</v>
      </c>
      <c r="D17" s="13"/>
      <c r="E17" s="13"/>
      <c r="F17" s="13" t="s">
        <v>159</v>
      </c>
      <c r="G17" s="13" t="s">
        <v>151</v>
      </c>
      <c r="H17" s="14">
        <f t="shared" si="14"/>
        <v>0</v>
      </c>
      <c r="I17" s="14"/>
      <c r="J17" s="14"/>
      <c r="K17" s="14"/>
      <c r="L17" s="14"/>
      <c r="M17" s="14">
        <f t="shared" si="6"/>
        <v>27.32</v>
      </c>
      <c r="N17" s="14"/>
      <c r="O17" s="14"/>
      <c r="P17" s="14">
        <v>27.32</v>
      </c>
      <c r="Q17" s="14" t="s">
        <v>157</v>
      </c>
      <c r="R17" s="14">
        <f t="shared" si="7"/>
        <v>120</v>
      </c>
      <c r="S17" s="14">
        <f>25.823309+80</f>
        <v>105.823309</v>
      </c>
      <c r="T17" s="14"/>
      <c r="U17" s="14">
        <v>14.176691</v>
      </c>
      <c r="V17" s="14" t="s">
        <v>149</v>
      </c>
      <c r="W17" s="14">
        <f t="shared" si="8"/>
        <v>28.79</v>
      </c>
      <c r="X17" s="14">
        <v>28.79</v>
      </c>
      <c r="Y17" s="14"/>
      <c r="Z17" s="14"/>
      <c r="AA17" s="14">
        <f t="shared" si="9"/>
        <v>176.11</v>
      </c>
      <c r="AB17" s="14">
        <f t="shared" si="11"/>
        <v>134.613309</v>
      </c>
      <c r="AC17" s="14">
        <f t="shared" si="12"/>
        <v>0</v>
      </c>
      <c r="AD17" s="14">
        <f t="shared" si="13"/>
        <v>41.496691</v>
      </c>
    </row>
    <row r="18" ht="43.5" customHeight="1" spans="1:30">
      <c r="A18" s="13">
        <v>5</v>
      </c>
      <c r="B18" s="13" t="s">
        <v>160</v>
      </c>
      <c r="C18" s="13" t="s">
        <v>137</v>
      </c>
      <c r="D18" s="13"/>
      <c r="E18" s="13"/>
      <c r="F18" s="13" t="s">
        <v>161</v>
      </c>
      <c r="G18" s="13" t="s">
        <v>162</v>
      </c>
      <c r="H18" s="14">
        <f t="shared" si="14"/>
        <v>138</v>
      </c>
      <c r="I18" s="14"/>
      <c r="J18" s="14">
        <v>138</v>
      </c>
      <c r="K18" s="14"/>
      <c r="L18" s="14"/>
      <c r="M18" s="14">
        <f t="shared" si="6"/>
        <v>0</v>
      </c>
      <c r="N18" s="14"/>
      <c r="O18" s="14"/>
      <c r="P18" s="14"/>
      <c r="Q18" s="14" t="s">
        <v>157</v>
      </c>
      <c r="R18" s="14">
        <f t="shared" si="7"/>
        <v>55</v>
      </c>
      <c r="S18" s="14">
        <v>55</v>
      </c>
      <c r="T18" s="14"/>
      <c r="U18" s="14"/>
      <c r="V18" s="14" t="s">
        <v>149</v>
      </c>
      <c r="W18" s="14">
        <f t="shared" si="8"/>
        <v>1.7332</v>
      </c>
      <c r="X18" s="14">
        <v>1.7332</v>
      </c>
      <c r="Y18" s="14"/>
      <c r="Z18" s="14"/>
      <c r="AA18" s="14">
        <f t="shared" si="9"/>
        <v>194.7332</v>
      </c>
      <c r="AB18" s="14">
        <f t="shared" si="11"/>
        <v>56.7332</v>
      </c>
      <c r="AC18" s="14">
        <f t="shared" si="12"/>
        <v>138</v>
      </c>
      <c r="AD18" s="14">
        <f t="shared" si="13"/>
        <v>0</v>
      </c>
    </row>
    <row r="19" ht="39.75" customHeight="1" spans="1:30">
      <c r="A19" s="13">
        <v>24</v>
      </c>
      <c r="B19" s="13" t="s">
        <v>194</v>
      </c>
      <c r="C19" s="13" t="s">
        <v>137</v>
      </c>
      <c r="D19" s="13"/>
      <c r="E19" s="13"/>
      <c r="F19" s="13" t="s">
        <v>138</v>
      </c>
      <c r="G19" s="13" t="s">
        <v>195</v>
      </c>
      <c r="H19" s="14">
        <f t="shared" ref="H19:H26" si="15">I19+J19+K19</f>
        <v>453.05</v>
      </c>
      <c r="I19" s="14">
        <f>27.09+51.89+151.92+47.15+30.87+20+13.08</f>
        <v>342</v>
      </c>
      <c r="J19" s="14">
        <f>6.77+12.97+37.98+11.79+7.72+17.21+16.61</f>
        <v>111.05</v>
      </c>
      <c r="K19" s="14"/>
      <c r="L19" s="14" t="s">
        <v>1047</v>
      </c>
      <c r="M19" s="14">
        <f t="shared" si="6"/>
        <v>-138.48</v>
      </c>
      <c r="N19" s="14">
        <v>-138.48</v>
      </c>
      <c r="O19" s="14"/>
      <c r="P19" s="14"/>
      <c r="Q19" s="14"/>
      <c r="R19" s="14">
        <f t="shared" si="7"/>
        <v>0</v>
      </c>
      <c r="S19" s="14"/>
      <c r="T19" s="14"/>
      <c r="U19" s="14"/>
      <c r="V19" s="14" t="s">
        <v>149</v>
      </c>
      <c r="W19" s="14">
        <f t="shared" si="8"/>
        <v>-55.970438</v>
      </c>
      <c r="X19" s="14"/>
      <c r="Y19" s="14">
        <v>-55.970438</v>
      </c>
      <c r="Z19" s="14"/>
      <c r="AA19" s="14">
        <f t="shared" si="9"/>
        <v>258.599562</v>
      </c>
      <c r="AB19" s="14">
        <f t="shared" si="11"/>
        <v>203.52</v>
      </c>
      <c r="AC19" s="14">
        <f t="shared" si="12"/>
        <v>55.079562</v>
      </c>
      <c r="AD19" s="14">
        <f t="shared" si="13"/>
        <v>0</v>
      </c>
    </row>
    <row r="20" ht="24" customHeight="1" spans="1:31">
      <c r="A20" s="13">
        <v>25</v>
      </c>
      <c r="B20" s="13" t="s">
        <v>196</v>
      </c>
      <c r="C20" s="13" t="s">
        <v>137</v>
      </c>
      <c r="D20" s="13"/>
      <c r="E20" s="13"/>
      <c r="F20" s="13" t="s">
        <v>33</v>
      </c>
      <c r="G20" s="13" t="s">
        <v>197</v>
      </c>
      <c r="H20" s="14">
        <f t="shared" si="15"/>
        <v>440.23</v>
      </c>
      <c r="I20" s="14"/>
      <c r="J20" s="14">
        <v>127.45</v>
      </c>
      <c r="K20" s="14">
        <f>28.89+67.14+127.93+88.82</f>
        <v>312.78</v>
      </c>
      <c r="L20" s="14" t="s">
        <v>1047</v>
      </c>
      <c r="M20" s="14">
        <f t="shared" si="6"/>
        <v>-180.72</v>
      </c>
      <c r="N20" s="14"/>
      <c r="O20" s="14"/>
      <c r="P20" s="14">
        <f>-153.4+-27.32</f>
        <v>-180.72</v>
      </c>
      <c r="Q20" s="14"/>
      <c r="R20" s="14">
        <f t="shared" si="7"/>
        <v>0</v>
      </c>
      <c r="S20" s="14"/>
      <c r="T20" s="14"/>
      <c r="U20" s="14"/>
      <c r="V20" s="14" t="s">
        <v>149</v>
      </c>
      <c r="W20" s="14">
        <f t="shared" si="8"/>
        <v>-47.761555</v>
      </c>
      <c r="X20" s="14"/>
      <c r="Y20" s="14"/>
      <c r="Z20" s="14">
        <v>-47.761555</v>
      </c>
      <c r="AA20" s="14">
        <f t="shared" si="9"/>
        <v>211.748445</v>
      </c>
      <c r="AB20" s="14">
        <f t="shared" si="11"/>
        <v>0</v>
      </c>
      <c r="AC20" s="14">
        <f t="shared" si="12"/>
        <v>127.45</v>
      </c>
      <c r="AD20" s="14">
        <f t="shared" si="13"/>
        <v>84.298445</v>
      </c>
      <c r="AE20" s="18"/>
    </row>
    <row r="21" ht="46.5" customHeight="1" spans="1:30">
      <c r="A21" s="13">
        <v>26</v>
      </c>
      <c r="B21" s="13" t="s">
        <v>198</v>
      </c>
      <c r="C21" s="13" t="s">
        <v>137</v>
      </c>
      <c r="D21" s="13"/>
      <c r="E21" s="13"/>
      <c r="F21" s="13" t="s">
        <v>33</v>
      </c>
      <c r="G21" s="13" t="s">
        <v>199</v>
      </c>
      <c r="H21" s="14">
        <f t="shared" si="15"/>
        <v>405.72</v>
      </c>
      <c r="I21" s="14"/>
      <c r="J21" s="14"/>
      <c r="K21" s="14">
        <f>214.84+142.73+48.15</f>
        <v>405.72</v>
      </c>
      <c r="L21" s="14" t="s">
        <v>1047</v>
      </c>
      <c r="M21" s="14">
        <f t="shared" si="6"/>
        <v>-74.52</v>
      </c>
      <c r="N21" s="14"/>
      <c r="O21" s="14"/>
      <c r="P21" s="14">
        <v>-74.52</v>
      </c>
      <c r="Q21" s="14"/>
      <c r="R21" s="14">
        <f t="shared" si="7"/>
        <v>0</v>
      </c>
      <c r="S21" s="14"/>
      <c r="T21" s="14"/>
      <c r="U21" s="14"/>
      <c r="V21" s="14" t="s">
        <v>149</v>
      </c>
      <c r="W21" s="14">
        <f t="shared" si="8"/>
        <v>-72.783578</v>
      </c>
      <c r="X21" s="14"/>
      <c r="Y21" s="14"/>
      <c r="Z21" s="14">
        <v>-72.783578</v>
      </c>
      <c r="AA21" s="14">
        <f t="shared" si="9"/>
        <v>258.416422</v>
      </c>
      <c r="AB21" s="14">
        <f t="shared" si="11"/>
        <v>0</v>
      </c>
      <c r="AC21" s="14">
        <f t="shared" si="12"/>
        <v>0</v>
      </c>
      <c r="AD21" s="14">
        <f t="shared" si="13"/>
        <v>258.416422</v>
      </c>
    </row>
    <row r="22" ht="42" customHeight="1" spans="1:30">
      <c r="A22" s="13">
        <v>27</v>
      </c>
      <c r="B22" s="13" t="s">
        <v>200</v>
      </c>
      <c r="C22" s="13" t="s">
        <v>137</v>
      </c>
      <c r="D22" s="13"/>
      <c r="E22" s="13"/>
      <c r="F22" s="13" t="s">
        <v>138</v>
      </c>
      <c r="G22" s="13" t="s">
        <v>201</v>
      </c>
      <c r="H22" s="14">
        <f t="shared" si="15"/>
        <v>0</v>
      </c>
      <c r="I22" s="14"/>
      <c r="J22" s="14"/>
      <c r="K22" s="14"/>
      <c r="L22" s="14" t="s">
        <v>1047</v>
      </c>
      <c r="M22" s="14">
        <f t="shared" si="6"/>
        <v>366.4</v>
      </c>
      <c r="N22" s="14">
        <v>138.48</v>
      </c>
      <c r="O22" s="14"/>
      <c r="P22" s="14">
        <f>153.4+74.52</f>
        <v>227.92</v>
      </c>
      <c r="Q22" s="14" t="s">
        <v>157</v>
      </c>
      <c r="R22" s="14">
        <f t="shared" si="7"/>
        <v>-144.681652</v>
      </c>
      <c r="S22" s="14">
        <v>-25.823309</v>
      </c>
      <c r="T22" s="14"/>
      <c r="U22" s="14">
        <f>-14.176691+-104.681652</f>
        <v>-118.858343</v>
      </c>
      <c r="V22" s="14" t="s">
        <v>149</v>
      </c>
      <c r="W22" s="14">
        <f t="shared" si="8"/>
        <v>-109.061657</v>
      </c>
      <c r="X22" s="14"/>
      <c r="Y22" s="14"/>
      <c r="Z22" s="14">
        <v>-109.061657</v>
      </c>
      <c r="AA22" s="14">
        <f t="shared" si="9"/>
        <v>112.656691</v>
      </c>
      <c r="AB22" s="14">
        <f t="shared" si="11"/>
        <v>112.656691</v>
      </c>
      <c r="AC22" s="14">
        <f t="shared" si="12"/>
        <v>0</v>
      </c>
      <c r="AD22" s="14">
        <f t="shared" si="13"/>
        <v>0</v>
      </c>
    </row>
    <row r="23" ht="42" customHeight="1" spans="1:30">
      <c r="A23" s="13">
        <v>28</v>
      </c>
      <c r="B23" s="13" t="s">
        <v>202</v>
      </c>
      <c r="C23" s="13" t="s">
        <v>137</v>
      </c>
      <c r="D23" s="13"/>
      <c r="E23" s="13"/>
      <c r="F23" s="13" t="s">
        <v>31</v>
      </c>
      <c r="G23" s="13" t="s">
        <v>203</v>
      </c>
      <c r="H23" s="14">
        <f t="shared" si="15"/>
        <v>300</v>
      </c>
      <c r="I23" s="14">
        <v>300</v>
      </c>
      <c r="J23" s="14"/>
      <c r="K23" s="14"/>
      <c r="L23" s="14"/>
      <c r="M23" s="14">
        <f t="shared" si="6"/>
        <v>0</v>
      </c>
      <c r="N23" s="14"/>
      <c r="O23" s="14"/>
      <c r="P23" s="14"/>
      <c r="Q23" s="14" t="s">
        <v>157</v>
      </c>
      <c r="R23" s="14">
        <f t="shared" si="7"/>
        <v>-162</v>
      </c>
      <c r="S23" s="14">
        <f>-80+-80+-2</f>
        <v>-162</v>
      </c>
      <c r="T23" s="14"/>
      <c r="U23" s="14"/>
      <c r="V23" s="14" t="s">
        <v>149</v>
      </c>
      <c r="W23" s="14">
        <f t="shared" si="8"/>
        <v>-48.17169</v>
      </c>
      <c r="X23" s="14">
        <f>-28.79+-0.4+-1.947+-17.03469</f>
        <v>-48.17169</v>
      </c>
      <c r="Y23" s="14"/>
      <c r="Z23" s="14"/>
      <c r="AA23" s="14">
        <f t="shared" si="9"/>
        <v>89.82831</v>
      </c>
      <c r="AB23" s="14">
        <f t="shared" si="11"/>
        <v>89.82831</v>
      </c>
      <c r="AC23" s="14">
        <f t="shared" si="12"/>
        <v>0</v>
      </c>
      <c r="AD23" s="14">
        <f t="shared" si="13"/>
        <v>0</v>
      </c>
    </row>
    <row r="24" ht="42" customHeight="1" spans="1:30">
      <c r="A24" s="13">
        <v>29</v>
      </c>
      <c r="B24" s="13" t="s">
        <v>204</v>
      </c>
      <c r="C24" s="13" t="s">
        <v>137</v>
      </c>
      <c r="D24" s="13"/>
      <c r="E24" s="13"/>
      <c r="F24" s="13" t="s">
        <v>32</v>
      </c>
      <c r="G24" s="13" t="s">
        <v>205</v>
      </c>
      <c r="H24" s="14">
        <f t="shared" si="15"/>
        <v>198</v>
      </c>
      <c r="I24" s="14">
        <v>198</v>
      </c>
      <c r="J24" s="14"/>
      <c r="K24" s="14"/>
      <c r="L24" s="14"/>
      <c r="M24" s="14">
        <f t="shared" si="6"/>
        <v>0</v>
      </c>
      <c r="N24" s="14"/>
      <c r="O24" s="14"/>
      <c r="P24" s="14"/>
      <c r="Q24" s="14" t="s">
        <v>157</v>
      </c>
      <c r="R24" s="14">
        <f t="shared" si="7"/>
        <v>-55</v>
      </c>
      <c r="S24" s="14">
        <v>-55</v>
      </c>
      <c r="T24" s="14"/>
      <c r="U24" s="14"/>
      <c r="V24" s="14" t="s">
        <v>149</v>
      </c>
      <c r="W24" s="14">
        <f t="shared" si="8"/>
        <v>-58.8562</v>
      </c>
      <c r="X24" s="14">
        <f>-1.7332+-57.123</f>
        <v>-58.8562</v>
      </c>
      <c r="Y24" s="14"/>
      <c r="Z24" s="14"/>
      <c r="AA24" s="14">
        <f t="shared" si="9"/>
        <v>84.1438</v>
      </c>
      <c r="AB24" s="14">
        <f t="shared" si="11"/>
        <v>84.1438</v>
      </c>
      <c r="AC24" s="14">
        <f t="shared" si="12"/>
        <v>0</v>
      </c>
      <c r="AD24" s="14">
        <f t="shared" si="13"/>
        <v>0</v>
      </c>
    </row>
    <row r="25" ht="42" customHeight="1" spans="1:30">
      <c r="A25" s="13">
        <v>30</v>
      </c>
      <c r="B25" s="13" t="s">
        <v>206</v>
      </c>
      <c r="C25" s="13" t="s">
        <v>137</v>
      </c>
      <c r="D25" s="13"/>
      <c r="E25" s="13"/>
      <c r="F25" s="13" t="s">
        <v>32</v>
      </c>
      <c r="G25" s="13" t="s">
        <v>207</v>
      </c>
      <c r="H25" s="14">
        <f t="shared" si="15"/>
        <v>200</v>
      </c>
      <c r="I25" s="14">
        <v>200</v>
      </c>
      <c r="J25" s="14"/>
      <c r="K25" s="14"/>
      <c r="L25" s="14"/>
      <c r="M25" s="14">
        <f t="shared" si="6"/>
        <v>0</v>
      </c>
      <c r="N25" s="14"/>
      <c r="O25" s="14"/>
      <c r="P25" s="14"/>
      <c r="Q25" s="14"/>
      <c r="R25" s="14">
        <f t="shared" si="7"/>
        <v>0</v>
      </c>
      <c r="S25" s="14"/>
      <c r="T25" s="14"/>
      <c r="U25" s="14"/>
      <c r="V25" s="14" t="s">
        <v>149</v>
      </c>
      <c r="W25" s="14">
        <f t="shared" si="8"/>
        <v>-81.6966</v>
      </c>
      <c r="X25" s="14">
        <v>-81.6966</v>
      </c>
      <c r="Y25" s="14"/>
      <c r="Z25" s="14"/>
      <c r="AA25" s="14">
        <f t="shared" si="9"/>
        <v>118.3034</v>
      </c>
      <c r="AB25" s="14">
        <f t="shared" si="11"/>
        <v>118.3034</v>
      </c>
      <c r="AC25" s="14">
        <f t="shared" si="12"/>
        <v>0</v>
      </c>
      <c r="AD25" s="14">
        <f t="shared" si="13"/>
        <v>0</v>
      </c>
    </row>
    <row r="26" ht="24" customHeight="1" spans="1:30">
      <c r="A26" s="13">
        <v>31</v>
      </c>
      <c r="B26" s="13" t="s">
        <v>208</v>
      </c>
      <c r="C26" s="13" t="s">
        <v>137</v>
      </c>
      <c r="D26" s="13"/>
      <c r="E26" s="13"/>
      <c r="F26" s="13" t="s">
        <v>33</v>
      </c>
      <c r="G26" s="13" t="s">
        <v>151</v>
      </c>
      <c r="H26" s="14">
        <f t="shared" si="15"/>
        <v>0</v>
      </c>
      <c r="I26" s="14"/>
      <c r="J26" s="14"/>
      <c r="K26" s="14"/>
      <c r="L26" s="14"/>
      <c r="M26" s="14">
        <f t="shared" si="6"/>
        <v>0</v>
      </c>
      <c r="N26" s="14"/>
      <c r="O26" s="14"/>
      <c r="P26" s="14"/>
      <c r="Q26" s="14" t="s">
        <v>157</v>
      </c>
      <c r="R26" s="14">
        <f t="shared" si="7"/>
        <v>104.681652</v>
      </c>
      <c r="S26" s="14"/>
      <c r="T26" s="14"/>
      <c r="U26" s="14">
        <v>104.681652</v>
      </c>
      <c r="V26" s="14"/>
      <c r="W26" s="14">
        <f t="shared" si="8"/>
        <v>0</v>
      </c>
      <c r="X26" s="14"/>
      <c r="Y26" s="14"/>
      <c r="Z26" s="14"/>
      <c r="AA26" s="14">
        <f t="shared" si="9"/>
        <v>104.681652</v>
      </c>
      <c r="AB26" s="14">
        <f t="shared" si="11"/>
        <v>0</v>
      </c>
      <c r="AC26" s="14">
        <f t="shared" si="12"/>
        <v>0</v>
      </c>
      <c r="AD26" s="14">
        <f t="shared" si="13"/>
        <v>104.681652</v>
      </c>
    </row>
    <row r="27" spans="1:12">
      <c r="A27" s="15" t="s">
        <v>209</v>
      </c>
      <c r="B27" s="15"/>
      <c r="C27" s="15"/>
      <c r="D27" s="15"/>
      <c r="E27" s="15"/>
      <c r="F27" s="15"/>
      <c r="G27" s="15"/>
      <c r="H27" s="15"/>
      <c r="I27" s="15"/>
      <c r="J27" s="15"/>
      <c r="K27" s="15"/>
      <c r="L27" s="15"/>
    </row>
    <row r="28" spans="1:12">
      <c r="A28" s="15"/>
      <c r="B28" s="15"/>
      <c r="C28" s="15"/>
      <c r="D28" s="15"/>
      <c r="E28" s="15"/>
      <c r="F28" s="15"/>
      <c r="G28" s="15"/>
      <c r="H28" s="15"/>
      <c r="I28" s="15"/>
      <c r="J28" s="15"/>
      <c r="K28" s="15"/>
      <c r="L28" s="15"/>
    </row>
    <row r="29" spans="1:12">
      <c r="A29" s="15"/>
      <c r="B29" s="15"/>
      <c r="C29" s="15"/>
      <c r="D29" s="15"/>
      <c r="E29" s="15"/>
      <c r="F29" s="15"/>
      <c r="G29" s="15"/>
      <c r="H29" s="15"/>
      <c r="I29" s="15"/>
      <c r="J29" s="15"/>
      <c r="K29" s="15"/>
      <c r="L29" s="15"/>
    </row>
  </sheetData>
  <autoFilter ref="A8:K29">
    <extLst/>
  </autoFilter>
  <mergeCells count="34">
    <mergeCell ref="A1:C1"/>
    <mergeCell ref="A2:K2"/>
    <mergeCell ref="A3:B3"/>
    <mergeCell ref="H4:K4"/>
    <mergeCell ref="M4:P4"/>
    <mergeCell ref="R4:U4"/>
    <mergeCell ref="W4:Z4"/>
    <mergeCell ref="AA4:AD4"/>
    <mergeCell ref="I5:K5"/>
    <mergeCell ref="N5:P5"/>
    <mergeCell ref="S5:U5"/>
    <mergeCell ref="X5:Z5"/>
    <mergeCell ref="AB5:AD5"/>
    <mergeCell ref="I6:K6"/>
    <mergeCell ref="N6:P6"/>
    <mergeCell ref="S6:U6"/>
    <mergeCell ref="X6:Z6"/>
    <mergeCell ref="AB6:AD6"/>
    <mergeCell ref="A4:A7"/>
    <mergeCell ref="B4:B7"/>
    <mergeCell ref="C4:C7"/>
    <mergeCell ref="D4:D7"/>
    <mergeCell ref="E4:E7"/>
    <mergeCell ref="F4:F7"/>
    <mergeCell ref="G4:G7"/>
    <mergeCell ref="H5:H7"/>
    <mergeCell ref="L4:L7"/>
    <mergeCell ref="M5:M7"/>
    <mergeCell ref="Q4:Q7"/>
    <mergeCell ref="R5:R7"/>
    <mergeCell ref="V4:V7"/>
    <mergeCell ref="W5:W7"/>
    <mergeCell ref="AA5:AA7"/>
    <mergeCell ref="A27:K29"/>
  </mergeCells>
  <pageMargins left="0.707638888888889" right="0.707638888888889" top="0.747916666666667" bottom="0.747916666666667" header="0.313888888888889" footer="0.313888888888889"/>
  <pageSetup paperSize="9" scale="33"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49"/>
  <sheetViews>
    <sheetView workbookViewId="0">
      <selection activeCell="A2" sqref="A2:U2"/>
    </sheetView>
  </sheetViews>
  <sheetFormatPr defaultColWidth="9" defaultRowHeight="13.5"/>
  <cols>
    <col min="1" max="1" width="4.25" customWidth="1"/>
    <col min="2" max="2" width="11.375" customWidth="1"/>
    <col min="3" max="3" width="14.375" customWidth="1"/>
    <col min="4" max="4" width="19" customWidth="1"/>
    <col min="5" max="5" width="14.75" customWidth="1"/>
    <col min="6" max="6" width="8.375" customWidth="1"/>
    <col min="7" max="7" width="9.875" customWidth="1"/>
    <col min="8" max="8" width="9" customWidth="1"/>
    <col min="9" max="9" width="9.25" customWidth="1"/>
    <col min="10" max="10" width="8.25" customWidth="1"/>
    <col min="11" max="11" width="8.375" customWidth="1"/>
    <col min="12" max="12" width="7.375" customWidth="1"/>
    <col min="13" max="13" width="8" customWidth="1"/>
    <col min="14" max="14" width="8.75" customWidth="1"/>
    <col min="15" max="15" width="8.125" customWidth="1"/>
    <col min="16" max="16" width="8.625" customWidth="1"/>
    <col min="17" max="17" width="10.625" customWidth="1"/>
    <col min="18" max="18" width="7.875" customWidth="1"/>
    <col min="19" max="19" width="8.5" customWidth="1"/>
    <col min="20" max="20" width="7.25" customWidth="1"/>
    <col min="21" max="21" width="9.625" customWidth="1"/>
  </cols>
  <sheetData>
    <row r="1" ht="18.75" spans="1:3">
      <c r="A1" s="2" t="s">
        <v>78</v>
      </c>
      <c r="B1" s="2"/>
      <c r="C1" s="2"/>
    </row>
    <row r="2" ht="24" customHeight="1" spans="1:21">
      <c r="A2" s="3" t="s">
        <v>79</v>
      </c>
      <c r="B2" s="3"/>
      <c r="C2" s="3"/>
      <c r="D2" s="3"/>
      <c r="E2" s="3"/>
      <c r="F2" s="3"/>
      <c r="G2" s="3"/>
      <c r="H2" s="3"/>
      <c r="I2" s="3"/>
      <c r="J2" s="3"/>
      <c r="K2" s="3"/>
      <c r="L2" s="3"/>
      <c r="M2" s="3"/>
      <c r="N2" s="3"/>
      <c r="O2" s="3"/>
      <c r="P2" s="3"/>
      <c r="Q2" s="3"/>
      <c r="R2" s="3"/>
      <c r="S2" s="3"/>
      <c r="T2" s="3"/>
      <c r="U2" s="3"/>
    </row>
    <row r="3" ht="24" customHeight="1" spans="1:21">
      <c r="A3" s="4" t="s">
        <v>80</v>
      </c>
      <c r="B3" s="4"/>
      <c r="C3" s="5"/>
      <c r="D3" s="5" t="s">
        <v>81</v>
      </c>
      <c r="E3" s="3"/>
      <c r="F3" s="3"/>
      <c r="G3" s="3"/>
      <c r="H3" s="3"/>
      <c r="I3" s="3"/>
      <c r="J3" s="3"/>
      <c r="K3" s="3"/>
      <c r="L3" s="3"/>
      <c r="M3" s="3"/>
      <c r="N3" s="3"/>
      <c r="O3" s="3"/>
      <c r="P3" s="3"/>
      <c r="Q3" s="3"/>
      <c r="R3" s="126" t="s">
        <v>82</v>
      </c>
      <c r="S3" s="126"/>
      <c r="T3" s="126"/>
      <c r="U3" s="126"/>
    </row>
    <row r="4" spans="1:21">
      <c r="A4" s="143" t="s">
        <v>2</v>
      </c>
      <c r="B4" s="144" t="s">
        <v>43</v>
      </c>
      <c r="C4" s="144" t="s">
        <v>44</v>
      </c>
      <c r="D4" s="144" t="s">
        <v>45</v>
      </c>
      <c r="E4" s="144" t="s">
        <v>46</v>
      </c>
      <c r="F4" s="145" t="s">
        <v>47</v>
      </c>
      <c r="G4" s="146"/>
      <c r="H4" s="146"/>
      <c r="I4" s="146"/>
      <c r="J4" s="146"/>
      <c r="K4" s="146"/>
      <c r="L4" s="155"/>
      <c r="M4" s="156" t="s">
        <v>48</v>
      </c>
      <c r="N4" s="157" t="s">
        <v>49</v>
      </c>
      <c r="O4" s="158" t="s">
        <v>50</v>
      </c>
      <c r="P4" s="6" t="s">
        <v>51</v>
      </c>
      <c r="Q4" s="17" t="s">
        <v>52</v>
      </c>
      <c r="R4" s="16"/>
      <c r="S4" s="20"/>
      <c r="T4" s="6" t="s">
        <v>53</v>
      </c>
      <c r="U4" s="6" t="s">
        <v>54</v>
      </c>
    </row>
    <row r="5" ht="14.45" customHeight="1" spans="1:21">
      <c r="A5" s="147"/>
      <c r="B5" s="8"/>
      <c r="C5" s="8"/>
      <c r="D5" s="8"/>
      <c r="E5" s="8"/>
      <c r="F5" s="9" t="s">
        <v>29</v>
      </c>
      <c r="G5" s="17" t="s">
        <v>55</v>
      </c>
      <c r="H5" s="16"/>
      <c r="I5" s="16"/>
      <c r="J5" s="16"/>
      <c r="K5" s="16"/>
      <c r="L5" s="20"/>
      <c r="M5" s="8"/>
      <c r="N5" s="159"/>
      <c r="O5" s="160"/>
      <c r="P5" s="8"/>
      <c r="Q5" s="6" t="s">
        <v>56</v>
      </c>
      <c r="R5" s="6" t="s">
        <v>57</v>
      </c>
      <c r="S5" s="6" t="s">
        <v>58</v>
      </c>
      <c r="T5" s="8"/>
      <c r="U5" s="8"/>
    </row>
    <row r="6" customHeight="1" spans="1:21">
      <c r="A6" s="147"/>
      <c r="B6" s="8"/>
      <c r="C6" s="8"/>
      <c r="D6" s="8"/>
      <c r="E6" s="8"/>
      <c r="F6" s="10"/>
      <c r="G6" s="9" t="s">
        <v>59</v>
      </c>
      <c r="H6" s="10"/>
      <c r="I6" s="10"/>
      <c r="J6" s="9" t="s">
        <v>60</v>
      </c>
      <c r="K6" s="9" t="s">
        <v>61</v>
      </c>
      <c r="L6" s="9" t="s">
        <v>62</v>
      </c>
      <c r="M6" s="8"/>
      <c r="N6" s="159"/>
      <c r="O6" s="160"/>
      <c r="P6" s="8"/>
      <c r="Q6" s="8"/>
      <c r="R6" s="8"/>
      <c r="S6" s="8"/>
      <c r="T6" s="8"/>
      <c r="U6" s="8"/>
    </row>
    <row r="7" ht="49.9" customHeight="1" spans="1:21">
      <c r="A7" s="148"/>
      <c r="B7" s="11"/>
      <c r="C7" s="11"/>
      <c r="D7" s="11"/>
      <c r="E7" s="11"/>
      <c r="F7" s="10"/>
      <c r="G7" s="9" t="s">
        <v>8</v>
      </c>
      <c r="H7" s="9" t="s">
        <v>9</v>
      </c>
      <c r="I7" s="9" t="s">
        <v>10</v>
      </c>
      <c r="J7" s="9"/>
      <c r="K7" s="9"/>
      <c r="L7" s="9"/>
      <c r="M7" s="11"/>
      <c r="N7" s="161"/>
      <c r="O7" s="162"/>
      <c r="P7" s="11"/>
      <c r="Q7" s="11"/>
      <c r="R7" s="11"/>
      <c r="S7" s="11"/>
      <c r="T7" s="11"/>
      <c r="U7" s="11"/>
    </row>
    <row r="8" ht="15" customHeight="1" spans="1:21">
      <c r="A8" s="149" t="s">
        <v>29</v>
      </c>
      <c r="B8" s="110"/>
      <c r="C8" s="13"/>
      <c r="D8" s="13"/>
      <c r="E8" s="13"/>
      <c r="F8" s="13"/>
      <c r="G8" s="13"/>
      <c r="H8" s="13"/>
      <c r="I8" s="13"/>
      <c r="J8" s="13"/>
      <c r="K8" s="13"/>
      <c r="L8" s="13"/>
      <c r="M8" s="13"/>
      <c r="N8" s="163"/>
      <c r="O8" s="110"/>
      <c r="P8" s="13"/>
      <c r="Q8" s="13"/>
      <c r="R8" s="13"/>
      <c r="S8" s="13"/>
      <c r="T8" s="13"/>
      <c r="U8" s="13"/>
    </row>
    <row r="9" ht="15" customHeight="1" spans="1:21">
      <c r="A9" s="150" t="s">
        <v>63</v>
      </c>
      <c r="B9" s="13" t="s">
        <v>13</v>
      </c>
      <c r="C9" s="13"/>
      <c r="D9" s="13"/>
      <c r="E9" s="13"/>
      <c r="F9" s="13"/>
      <c r="G9" s="13"/>
      <c r="H9" s="13"/>
      <c r="I9" s="13"/>
      <c r="J9" s="13"/>
      <c r="K9" s="13"/>
      <c r="L9" s="13"/>
      <c r="M9" s="13"/>
      <c r="N9" s="163"/>
      <c r="O9" s="110"/>
      <c r="P9" s="13"/>
      <c r="Q9" s="13"/>
      <c r="R9" s="13"/>
      <c r="S9" s="13"/>
      <c r="T9" s="13"/>
      <c r="U9" s="13"/>
    </row>
    <row r="10" ht="15" customHeight="1" spans="1:21">
      <c r="A10" s="150">
        <v>1</v>
      </c>
      <c r="B10" s="13"/>
      <c r="C10" s="13"/>
      <c r="D10" s="13"/>
      <c r="E10" s="13" t="s">
        <v>83</v>
      </c>
      <c r="F10" s="13"/>
      <c r="G10" s="13"/>
      <c r="H10" s="13"/>
      <c r="I10" s="13"/>
      <c r="J10" s="13"/>
      <c r="K10" s="13"/>
      <c r="L10" s="13"/>
      <c r="M10" s="13"/>
      <c r="N10" s="163"/>
      <c r="O10" s="110"/>
      <c r="P10" s="13"/>
      <c r="Q10" s="13"/>
      <c r="R10" s="13"/>
      <c r="S10" s="13"/>
      <c r="T10" s="13"/>
      <c r="U10" s="13"/>
    </row>
    <row r="11" ht="15" customHeight="1" spans="1:21">
      <c r="A11" s="150" t="s">
        <v>64</v>
      </c>
      <c r="B11" s="13"/>
      <c r="C11" s="13"/>
      <c r="D11" s="13"/>
      <c r="E11" s="13"/>
      <c r="F11" s="13"/>
      <c r="G11" s="13"/>
      <c r="H11" s="13"/>
      <c r="I11" s="13"/>
      <c r="J11" s="13"/>
      <c r="K11" s="13"/>
      <c r="L11" s="13"/>
      <c r="M11" s="13"/>
      <c r="N11" s="163"/>
      <c r="O11" s="110"/>
      <c r="P11" s="13"/>
      <c r="Q11" s="13"/>
      <c r="R11" s="13"/>
      <c r="S11" s="13"/>
      <c r="T11" s="13"/>
      <c r="U11" s="13"/>
    </row>
    <row r="12" ht="15" customHeight="1" spans="1:21">
      <c r="A12" s="150" t="s">
        <v>65</v>
      </c>
      <c r="B12" s="13" t="s">
        <v>14</v>
      </c>
      <c r="C12" s="13"/>
      <c r="D12" s="13"/>
      <c r="E12" s="13"/>
      <c r="F12" s="13"/>
      <c r="G12" s="13"/>
      <c r="H12" s="13"/>
      <c r="I12" s="13"/>
      <c r="J12" s="13"/>
      <c r="K12" s="13"/>
      <c r="L12" s="13"/>
      <c r="M12" s="13"/>
      <c r="N12" s="163"/>
      <c r="O12" s="110"/>
      <c r="P12" s="13"/>
      <c r="Q12" s="13"/>
      <c r="R12" s="13"/>
      <c r="S12" s="13"/>
      <c r="T12" s="13"/>
      <c r="U12" s="13"/>
    </row>
    <row r="13" ht="15" customHeight="1" spans="1:21">
      <c r="A13" s="150">
        <v>1</v>
      </c>
      <c r="B13" s="13"/>
      <c r="C13" s="13"/>
      <c r="D13" s="13"/>
      <c r="E13" s="13"/>
      <c r="F13" s="13"/>
      <c r="G13" s="13"/>
      <c r="H13" s="13"/>
      <c r="I13" s="13"/>
      <c r="J13" s="13"/>
      <c r="K13" s="13"/>
      <c r="L13" s="13"/>
      <c r="M13" s="13"/>
      <c r="N13" s="163"/>
      <c r="O13" s="110"/>
      <c r="P13" s="13"/>
      <c r="Q13" s="13"/>
      <c r="R13" s="13"/>
      <c r="S13" s="13"/>
      <c r="T13" s="13"/>
      <c r="U13" s="13"/>
    </row>
    <row r="14" ht="15" customHeight="1" spans="1:21">
      <c r="A14" s="150" t="s">
        <v>64</v>
      </c>
      <c r="B14" s="13"/>
      <c r="C14" s="13"/>
      <c r="D14" s="13"/>
      <c r="E14" s="13"/>
      <c r="F14" s="13"/>
      <c r="G14" s="13"/>
      <c r="H14" s="13"/>
      <c r="I14" s="13"/>
      <c r="J14" s="13"/>
      <c r="K14" s="13"/>
      <c r="L14" s="13"/>
      <c r="M14" s="13"/>
      <c r="N14" s="163"/>
      <c r="O14" s="110"/>
      <c r="P14" s="13"/>
      <c r="Q14" s="13"/>
      <c r="R14" s="13"/>
      <c r="S14" s="13"/>
      <c r="T14" s="13"/>
      <c r="U14" s="13"/>
    </row>
    <row r="15" ht="15" customHeight="1" spans="1:21">
      <c r="A15" s="150" t="s">
        <v>66</v>
      </c>
      <c r="B15" s="13" t="s">
        <v>15</v>
      </c>
      <c r="C15" s="13"/>
      <c r="D15" s="13"/>
      <c r="E15" s="13"/>
      <c r="F15" s="13"/>
      <c r="G15" s="13"/>
      <c r="H15" s="13"/>
      <c r="I15" s="13"/>
      <c r="J15" s="13"/>
      <c r="K15" s="13"/>
      <c r="L15" s="13"/>
      <c r="M15" s="13"/>
      <c r="N15" s="163"/>
      <c r="O15" s="110"/>
      <c r="P15" s="13"/>
      <c r="Q15" s="13"/>
      <c r="R15" s="13"/>
      <c r="S15" s="13"/>
      <c r="T15" s="13"/>
      <c r="U15" s="13"/>
    </row>
    <row r="16" ht="15" customHeight="1" spans="1:21">
      <c r="A16" s="150">
        <v>1</v>
      </c>
      <c r="B16" s="13"/>
      <c r="C16" s="13"/>
      <c r="D16" s="13"/>
      <c r="E16" s="13"/>
      <c r="F16" s="13"/>
      <c r="G16" s="13"/>
      <c r="H16" s="13"/>
      <c r="I16" s="13"/>
      <c r="J16" s="13"/>
      <c r="K16" s="13"/>
      <c r="L16" s="13"/>
      <c r="M16" s="13"/>
      <c r="N16" s="163"/>
      <c r="O16" s="110"/>
      <c r="P16" s="13"/>
      <c r="Q16" s="13"/>
      <c r="R16" s="13"/>
      <c r="S16" s="13"/>
      <c r="T16" s="13"/>
      <c r="U16" s="13"/>
    </row>
    <row r="17" ht="15" customHeight="1" spans="1:21">
      <c r="A17" s="150" t="s">
        <v>64</v>
      </c>
      <c r="B17" s="13"/>
      <c r="C17" s="13"/>
      <c r="D17" s="13"/>
      <c r="E17" s="13"/>
      <c r="F17" s="13"/>
      <c r="G17" s="13"/>
      <c r="H17" s="13"/>
      <c r="I17" s="13"/>
      <c r="J17" s="13"/>
      <c r="K17" s="13"/>
      <c r="L17" s="13"/>
      <c r="M17" s="13"/>
      <c r="N17" s="163"/>
      <c r="O17" s="110"/>
      <c r="P17" s="13"/>
      <c r="Q17" s="13"/>
      <c r="R17" s="13"/>
      <c r="S17" s="13"/>
      <c r="T17" s="13"/>
      <c r="U17" s="13"/>
    </row>
    <row r="18" ht="15" customHeight="1" spans="1:21">
      <c r="A18" s="150" t="s">
        <v>67</v>
      </c>
      <c r="B18" s="13" t="s">
        <v>16</v>
      </c>
      <c r="C18" s="13"/>
      <c r="D18" s="13"/>
      <c r="E18" s="13"/>
      <c r="F18" s="13"/>
      <c r="G18" s="13"/>
      <c r="H18" s="13"/>
      <c r="I18" s="13"/>
      <c r="J18" s="13"/>
      <c r="K18" s="13"/>
      <c r="L18" s="13"/>
      <c r="M18" s="13"/>
      <c r="N18" s="163"/>
      <c r="O18" s="110"/>
      <c r="P18" s="13"/>
      <c r="Q18" s="13"/>
      <c r="R18" s="13"/>
      <c r="S18" s="13"/>
      <c r="T18" s="13"/>
      <c r="U18" s="13"/>
    </row>
    <row r="19" ht="15" customHeight="1" spans="1:21">
      <c r="A19" s="150">
        <v>1</v>
      </c>
      <c r="B19" s="13"/>
      <c r="C19" s="13"/>
      <c r="D19" s="13"/>
      <c r="E19" s="13"/>
      <c r="F19" s="13"/>
      <c r="G19" s="13"/>
      <c r="H19" s="13"/>
      <c r="I19" s="13"/>
      <c r="J19" s="13"/>
      <c r="K19" s="13"/>
      <c r="L19" s="13"/>
      <c r="M19" s="13"/>
      <c r="N19" s="163"/>
      <c r="O19" s="110"/>
      <c r="P19" s="13"/>
      <c r="Q19" s="13"/>
      <c r="R19" s="13"/>
      <c r="S19" s="13"/>
      <c r="T19" s="13"/>
      <c r="U19" s="13"/>
    </row>
    <row r="20" ht="15" customHeight="1" spans="1:21">
      <c r="A20" s="150" t="s">
        <v>64</v>
      </c>
      <c r="B20" s="13"/>
      <c r="C20" s="13"/>
      <c r="D20" s="13"/>
      <c r="E20" s="13"/>
      <c r="F20" s="13"/>
      <c r="G20" s="13"/>
      <c r="H20" s="13"/>
      <c r="I20" s="13"/>
      <c r="J20" s="13"/>
      <c r="K20" s="13"/>
      <c r="L20" s="13"/>
      <c r="M20" s="13"/>
      <c r="N20" s="163"/>
      <c r="O20" s="110"/>
      <c r="P20" s="13"/>
      <c r="Q20" s="13"/>
      <c r="R20" s="13"/>
      <c r="S20" s="13"/>
      <c r="T20" s="13"/>
      <c r="U20" s="13"/>
    </row>
    <row r="21" ht="15" customHeight="1" spans="1:21">
      <c r="A21" s="150" t="s">
        <v>68</v>
      </c>
      <c r="B21" s="13" t="s">
        <v>17</v>
      </c>
      <c r="C21" s="13"/>
      <c r="D21" s="13"/>
      <c r="E21" s="13"/>
      <c r="F21" s="13"/>
      <c r="G21" s="13"/>
      <c r="H21" s="13"/>
      <c r="I21" s="13"/>
      <c r="J21" s="13"/>
      <c r="K21" s="13"/>
      <c r="L21" s="13"/>
      <c r="M21" s="13"/>
      <c r="N21" s="163"/>
      <c r="O21" s="110"/>
      <c r="P21" s="13"/>
      <c r="Q21" s="13"/>
      <c r="R21" s="13"/>
      <c r="S21" s="13"/>
      <c r="T21" s="13"/>
      <c r="U21" s="13"/>
    </row>
    <row r="22" ht="15" customHeight="1" spans="1:21">
      <c r="A22" s="150">
        <v>1</v>
      </c>
      <c r="B22" s="13"/>
      <c r="C22" s="13"/>
      <c r="D22" s="13"/>
      <c r="E22" s="13"/>
      <c r="F22" s="13"/>
      <c r="G22" s="13"/>
      <c r="H22" s="13"/>
      <c r="I22" s="13"/>
      <c r="J22" s="13"/>
      <c r="K22" s="13"/>
      <c r="L22" s="13"/>
      <c r="M22" s="13"/>
      <c r="N22" s="163"/>
      <c r="O22" s="110"/>
      <c r="P22" s="13"/>
      <c r="Q22" s="13"/>
      <c r="R22" s="13"/>
      <c r="S22" s="13"/>
      <c r="T22" s="13"/>
      <c r="U22" s="13"/>
    </row>
    <row r="23" ht="15" customHeight="1" spans="1:21">
      <c r="A23" s="150" t="s">
        <v>64</v>
      </c>
      <c r="B23" s="13"/>
      <c r="C23" s="13"/>
      <c r="D23" s="13"/>
      <c r="E23" s="13"/>
      <c r="F23" s="13"/>
      <c r="G23" s="13"/>
      <c r="H23" s="13"/>
      <c r="I23" s="13"/>
      <c r="J23" s="13"/>
      <c r="K23" s="13"/>
      <c r="L23" s="13"/>
      <c r="M23" s="13"/>
      <c r="N23" s="163"/>
      <c r="O23" s="110"/>
      <c r="P23" s="13"/>
      <c r="Q23" s="13"/>
      <c r="R23" s="13"/>
      <c r="S23" s="13"/>
      <c r="T23" s="13"/>
      <c r="U23" s="13"/>
    </row>
    <row r="24" ht="15" customHeight="1" spans="1:21">
      <c r="A24" s="150" t="s">
        <v>69</v>
      </c>
      <c r="B24" s="13" t="s">
        <v>18</v>
      </c>
      <c r="C24" s="13"/>
      <c r="D24" s="13"/>
      <c r="E24" s="13"/>
      <c r="F24" s="13"/>
      <c r="G24" s="13"/>
      <c r="H24" s="13"/>
      <c r="I24" s="13"/>
      <c r="J24" s="13"/>
      <c r="K24" s="13"/>
      <c r="L24" s="13"/>
      <c r="M24" s="13"/>
      <c r="N24" s="163"/>
      <c r="O24" s="110"/>
      <c r="P24" s="13"/>
      <c r="Q24" s="13"/>
      <c r="R24" s="13"/>
      <c r="S24" s="13"/>
      <c r="T24" s="13"/>
      <c r="U24" s="13"/>
    </row>
    <row r="25" ht="15" customHeight="1" spans="1:21">
      <c r="A25" s="150">
        <v>1</v>
      </c>
      <c r="B25" s="13"/>
      <c r="C25" s="13"/>
      <c r="D25" s="13"/>
      <c r="E25" s="13"/>
      <c r="F25" s="13"/>
      <c r="G25" s="13"/>
      <c r="H25" s="13"/>
      <c r="I25" s="13"/>
      <c r="J25" s="13"/>
      <c r="K25" s="13"/>
      <c r="L25" s="13"/>
      <c r="M25" s="13"/>
      <c r="N25" s="163"/>
      <c r="O25" s="110"/>
      <c r="P25" s="13"/>
      <c r="Q25" s="13"/>
      <c r="R25" s="13"/>
      <c r="S25" s="13"/>
      <c r="T25" s="13"/>
      <c r="U25" s="13"/>
    </row>
    <row r="26" ht="15" customHeight="1" spans="1:21">
      <c r="A26" s="150" t="s">
        <v>64</v>
      </c>
      <c r="B26" s="13"/>
      <c r="C26" s="13"/>
      <c r="D26" s="13"/>
      <c r="E26" s="13"/>
      <c r="F26" s="13"/>
      <c r="G26" s="13"/>
      <c r="H26" s="13"/>
      <c r="I26" s="13"/>
      <c r="J26" s="13"/>
      <c r="K26" s="13"/>
      <c r="L26" s="13"/>
      <c r="M26" s="13"/>
      <c r="N26" s="163"/>
      <c r="O26" s="110"/>
      <c r="P26" s="13"/>
      <c r="Q26" s="13"/>
      <c r="R26" s="13"/>
      <c r="S26" s="13"/>
      <c r="T26" s="13"/>
      <c r="U26" s="13"/>
    </row>
    <row r="27" ht="15" customHeight="1" spans="1:21">
      <c r="A27" s="150" t="s">
        <v>70</v>
      </c>
      <c r="B27" s="13" t="s">
        <v>19</v>
      </c>
      <c r="C27" s="13"/>
      <c r="D27" s="13"/>
      <c r="E27" s="13"/>
      <c r="F27" s="13"/>
      <c r="G27" s="13"/>
      <c r="H27" s="13"/>
      <c r="I27" s="13"/>
      <c r="J27" s="13"/>
      <c r="K27" s="13"/>
      <c r="L27" s="13"/>
      <c r="M27" s="13"/>
      <c r="N27" s="163"/>
      <c r="O27" s="110"/>
      <c r="P27" s="13"/>
      <c r="Q27" s="13"/>
      <c r="R27" s="13"/>
      <c r="S27" s="13"/>
      <c r="T27" s="13"/>
      <c r="U27" s="13"/>
    </row>
    <row r="28" ht="15" customHeight="1" spans="1:21">
      <c r="A28" s="150">
        <v>1</v>
      </c>
      <c r="B28" s="13"/>
      <c r="C28" s="13"/>
      <c r="D28" s="13"/>
      <c r="E28" s="13"/>
      <c r="F28" s="13"/>
      <c r="G28" s="13"/>
      <c r="H28" s="13"/>
      <c r="I28" s="13"/>
      <c r="J28" s="13"/>
      <c r="K28" s="13"/>
      <c r="L28" s="13"/>
      <c r="M28" s="13"/>
      <c r="N28" s="163"/>
      <c r="O28" s="110"/>
      <c r="P28" s="13"/>
      <c r="Q28" s="13"/>
      <c r="R28" s="13"/>
      <c r="S28" s="13"/>
      <c r="T28" s="13"/>
      <c r="U28" s="13"/>
    </row>
    <row r="29" ht="15" customHeight="1" spans="1:21">
      <c r="A29" s="150" t="s">
        <v>64</v>
      </c>
      <c r="B29" s="13"/>
      <c r="C29" s="13"/>
      <c r="D29" s="13"/>
      <c r="E29" s="13"/>
      <c r="F29" s="13"/>
      <c r="G29" s="13"/>
      <c r="H29" s="13"/>
      <c r="I29" s="13"/>
      <c r="J29" s="13"/>
      <c r="K29" s="13"/>
      <c r="L29" s="13"/>
      <c r="M29" s="13"/>
      <c r="N29" s="163"/>
      <c r="O29" s="110"/>
      <c r="P29" s="13"/>
      <c r="Q29" s="13"/>
      <c r="R29" s="13"/>
      <c r="S29" s="13"/>
      <c r="T29" s="13"/>
      <c r="U29" s="13"/>
    </row>
    <row r="30" ht="15" customHeight="1" spans="1:21">
      <c r="A30" s="150" t="s">
        <v>71</v>
      </c>
      <c r="B30" s="13" t="s">
        <v>20</v>
      </c>
      <c r="C30" s="13"/>
      <c r="D30" s="13"/>
      <c r="E30" s="13"/>
      <c r="F30" s="13"/>
      <c r="G30" s="13"/>
      <c r="H30" s="13"/>
      <c r="I30" s="13"/>
      <c r="J30" s="13"/>
      <c r="K30" s="13"/>
      <c r="L30" s="13"/>
      <c r="M30" s="13"/>
      <c r="N30" s="163"/>
      <c r="O30" s="110"/>
      <c r="P30" s="13"/>
      <c r="Q30" s="13"/>
      <c r="R30" s="13"/>
      <c r="S30" s="13"/>
      <c r="T30" s="13"/>
      <c r="U30" s="13"/>
    </row>
    <row r="31" ht="15" customHeight="1" spans="1:21">
      <c r="A31" s="150">
        <v>1</v>
      </c>
      <c r="B31" s="13"/>
      <c r="C31" s="13"/>
      <c r="D31" s="13"/>
      <c r="E31" s="13"/>
      <c r="F31" s="13"/>
      <c r="G31" s="13"/>
      <c r="H31" s="13"/>
      <c r="I31" s="13"/>
      <c r="J31" s="13"/>
      <c r="K31" s="13"/>
      <c r="L31" s="13"/>
      <c r="M31" s="13"/>
      <c r="N31" s="163"/>
      <c r="O31" s="110"/>
      <c r="P31" s="13"/>
      <c r="Q31" s="13"/>
      <c r="R31" s="13"/>
      <c r="S31" s="13"/>
      <c r="T31" s="13"/>
      <c r="U31" s="13"/>
    </row>
    <row r="32" ht="15" customHeight="1" spans="1:21">
      <c r="A32" s="150" t="s">
        <v>64</v>
      </c>
      <c r="B32" s="13"/>
      <c r="C32" s="13"/>
      <c r="D32" s="13"/>
      <c r="E32" s="13"/>
      <c r="F32" s="13"/>
      <c r="G32" s="13"/>
      <c r="H32" s="13"/>
      <c r="I32" s="13"/>
      <c r="J32" s="13"/>
      <c r="K32" s="13"/>
      <c r="L32" s="13"/>
      <c r="M32" s="13"/>
      <c r="N32" s="163"/>
      <c r="O32" s="110"/>
      <c r="P32" s="13"/>
      <c r="Q32" s="13"/>
      <c r="R32" s="13"/>
      <c r="S32" s="13"/>
      <c r="T32" s="13"/>
      <c r="U32" s="13"/>
    </row>
    <row r="33" ht="15" customHeight="1" spans="1:21">
      <c r="A33" s="150" t="s">
        <v>72</v>
      </c>
      <c r="B33" s="13" t="s">
        <v>21</v>
      </c>
      <c r="C33" s="13"/>
      <c r="D33" s="13"/>
      <c r="E33" s="13"/>
      <c r="F33" s="13"/>
      <c r="G33" s="13"/>
      <c r="H33" s="13"/>
      <c r="I33" s="13"/>
      <c r="J33" s="13"/>
      <c r="K33" s="13"/>
      <c r="L33" s="13"/>
      <c r="M33" s="13"/>
      <c r="N33" s="163"/>
      <c r="O33" s="110"/>
      <c r="P33" s="13"/>
      <c r="Q33" s="13"/>
      <c r="R33" s="13"/>
      <c r="S33" s="13"/>
      <c r="T33" s="13"/>
      <c r="U33" s="13"/>
    </row>
    <row r="34" ht="15" customHeight="1" spans="1:21">
      <c r="A34" s="150">
        <v>1</v>
      </c>
      <c r="B34" s="13"/>
      <c r="C34" s="13"/>
      <c r="D34" s="13"/>
      <c r="E34" s="13"/>
      <c r="F34" s="13"/>
      <c r="G34" s="13"/>
      <c r="H34" s="13"/>
      <c r="I34" s="13"/>
      <c r="J34" s="13"/>
      <c r="K34" s="13"/>
      <c r="L34" s="13"/>
      <c r="M34" s="13"/>
      <c r="N34" s="163"/>
      <c r="O34" s="110"/>
      <c r="P34" s="13"/>
      <c r="Q34" s="13"/>
      <c r="R34" s="13"/>
      <c r="S34" s="13"/>
      <c r="T34" s="13"/>
      <c r="U34" s="13"/>
    </row>
    <row r="35" ht="15" customHeight="1" spans="1:21">
      <c r="A35" s="150" t="s">
        <v>64</v>
      </c>
      <c r="B35" s="13"/>
      <c r="C35" s="13"/>
      <c r="D35" s="13"/>
      <c r="E35" s="13"/>
      <c r="F35" s="13"/>
      <c r="G35" s="13"/>
      <c r="H35" s="13"/>
      <c r="I35" s="13"/>
      <c r="J35" s="13"/>
      <c r="K35" s="13"/>
      <c r="L35" s="13"/>
      <c r="M35" s="13"/>
      <c r="N35" s="163"/>
      <c r="O35" s="110"/>
      <c r="P35" s="13"/>
      <c r="Q35" s="13"/>
      <c r="R35" s="13"/>
      <c r="S35" s="13"/>
      <c r="T35" s="13"/>
      <c r="U35" s="13"/>
    </row>
    <row r="36" ht="15" customHeight="1" spans="1:21">
      <c r="A36" s="150" t="s">
        <v>73</v>
      </c>
      <c r="B36" s="13" t="s">
        <v>22</v>
      </c>
      <c r="C36" s="13"/>
      <c r="D36" s="13"/>
      <c r="E36" s="13"/>
      <c r="F36" s="13"/>
      <c r="G36" s="13"/>
      <c r="H36" s="13"/>
      <c r="I36" s="13"/>
      <c r="J36" s="13"/>
      <c r="K36" s="13"/>
      <c r="L36" s="13"/>
      <c r="M36" s="13"/>
      <c r="N36" s="163"/>
      <c r="O36" s="110"/>
      <c r="P36" s="13"/>
      <c r="Q36" s="13"/>
      <c r="R36" s="13"/>
      <c r="S36" s="13"/>
      <c r="T36" s="13"/>
      <c r="U36" s="13"/>
    </row>
    <row r="37" ht="15" customHeight="1" spans="1:21">
      <c r="A37" s="150">
        <v>1</v>
      </c>
      <c r="B37" s="13"/>
      <c r="C37" s="13"/>
      <c r="D37" s="13"/>
      <c r="E37" s="13"/>
      <c r="F37" s="13"/>
      <c r="G37" s="13"/>
      <c r="H37" s="13"/>
      <c r="I37" s="13"/>
      <c r="J37" s="13"/>
      <c r="K37" s="13"/>
      <c r="L37" s="13"/>
      <c r="M37" s="13"/>
      <c r="N37" s="163"/>
      <c r="O37" s="110"/>
      <c r="P37" s="13"/>
      <c r="Q37" s="13"/>
      <c r="R37" s="13"/>
      <c r="S37" s="13"/>
      <c r="T37" s="13"/>
      <c r="U37" s="13"/>
    </row>
    <row r="38" ht="15" customHeight="1" spans="1:21">
      <c r="A38" s="150" t="s">
        <v>64</v>
      </c>
      <c r="B38" s="13"/>
      <c r="C38" s="13"/>
      <c r="D38" s="13"/>
      <c r="E38" s="13"/>
      <c r="F38" s="13"/>
      <c r="G38" s="13"/>
      <c r="H38" s="13"/>
      <c r="I38" s="13"/>
      <c r="J38" s="13"/>
      <c r="K38" s="13"/>
      <c r="L38" s="13"/>
      <c r="M38" s="13"/>
      <c r="N38" s="163"/>
      <c r="O38" s="110"/>
      <c r="P38" s="13"/>
      <c r="Q38" s="13"/>
      <c r="R38" s="13"/>
      <c r="S38" s="13"/>
      <c r="T38" s="13"/>
      <c r="U38" s="13"/>
    </row>
    <row r="39" ht="15" customHeight="1" spans="1:21">
      <c r="A39" s="150" t="s">
        <v>74</v>
      </c>
      <c r="B39" s="13" t="s">
        <v>23</v>
      </c>
      <c r="C39" s="13"/>
      <c r="D39" s="13"/>
      <c r="E39" s="13"/>
      <c r="F39" s="13"/>
      <c r="G39" s="13"/>
      <c r="H39" s="13"/>
      <c r="I39" s="13"/>
      <c r="J39" s="13"/>
      <c r="K39" s="13"/>
      <c r="L39" s="13"/>
      <c r="M39" s="13"/>
      <c r="N39" s="163"/>
      <c r="O39" s="110"/>
      <c r="P39" s="13"/>
      <c r="Q39" s="13"/>
      <c r="R39" s="13"/>
      <c r="S39" s="13"/>
      <c r="T39" s="13"/>
      <c r="U39" s="13"/>
    </row>
    <row r="40" ht="15" customHeight="1" spans="1:21">
      <c r="A40" s="150">
        <v>1</v>
      </c>
      <c r="B40" s="13"/>
      <c r="C40" s="13"/>
      <c r="D40" s="13"/>
      <c r="E40" s="13"/>
      <c r="F40" s="13"/>
      <c r="G40" s="13"/>
      <c r="H40" s="13"/>
      <c r="I40" s="13"/>
      <c r="J40" s="13"/>
      <c r="K40" s="13"/>
      <c r="L40" s="13"/>
      <c r="M40" s="13"/>
      <c r="N40" s="163"/>
      <c r="O40" s="110"/>
      <c r="P40" s="13"/>
      <c r="Q40" s="13"/>
      <c r="R40" s="13"/>
      <c r="S40" s="13"/>
      <c r="T40" s="13"/>
      <c r="U40" s="13"/>
    </row>
    <row r="41" ht="15" customHeight="1" spans="1:21">
      <c r="A41" s="150" t="s">
        <v>64</v>
      </c>
      <c r="B41" s="13"/>
      <c r="C41" s="13"/>
      <c r="D41" s="13"/>
      <c r="E41" s="13"/>
      <c r="F41" s="13"/>
      <c r="G41" s="13"/>
      <c r="H41" s="13"/>
      <c r="I41" s="13"/>
      <c r="J41" s="13"/>
      <c r="K41" s="13"/>
      <c r="L41" s="13"/>
      <c r="M41" s="13"/>
      <c r="N41" s="163"/>
      <c r="O41" s="110"/>
      <c r="P41" s="13"/>
      <c r="Q41" s="13"/>
      <c r="R41" s="13"/>
      <c r="S41" s="13"/>
      <c r="T41" s="13"/>
      <c r="U41" s="13"/>
    </row>
    <row r="42" ht="15" customHeight="1" spans="1:21">
      <c r="A42" s="150" t="s">
        <v>75</v>
      </c>
      <c r="B42" s="13" t="s">
        <v>24</v>
      </c>
      <c r="C42" s="13"/>
      <c r="D42" s="13"/>
      <c r="E42" s="13"/>
      <c r="F42" s="13"/>
      <c r="G42" s="13"/>
      <c r="H42" s="13"/>
      <c r="I42" s="13"/>
      <c r="J42" s="13"/>
      <c r="K42" s="13"/>
      <c r="L42" s="13"/>
      <c r="M42" s="13"/>
      <c r="N42" s="163"/>
      <c r="O42" s="110"/>
      <c r="P42" s="13"/>
      <c r="Q42" s="13"/>
      <c r="R42" s="13"/>
      <c r="S42" s="13"/>
      <c r="T42" s="13"/>
      <c r="U42" s="13"/>
    </row>
    <row r="43" ht="15" customHeight="1" spans="1:21">
      <c r="A43" s="150">
        <v>1</v>
      </c>
      <c r="B43" s="13"/>
      <c r="C43" s="13"/>
      <c r="D43" s="13"/>
      <c r="E43" s="13"/>
      <c r="F43" s="13"/>
      <c r="G43" s="13"/>
      <c r="H43" s="13"/>
      <c r="I43" s="13"/>
      <c r="J43" s="13"/>
      <c r="K43" s="13"/>
      <c r="L43" s="13"/>
      <c r="M43" s="13"/>
      <c r="N43" s="163"/>
      <c r="O43" s="110"/>
      <c r="P43" s="13"/>
      <c r="Q43" s="13"/>
      <c r="R43" s="13"/>
      <c r="S43" s="13"/>
      <c r="T43" s="13"/>
      <c r="U43" s="13"/>
    </row>
    <row r="44" ht="15" customHeight="1" spans="1:21">
      <c r="A44" s="150" t="s">
        <v>64</v>
      </c>
      <c r="B44" s="13"/>
      <c r="C44" s="13"/>
      <c r="D44" s="13"/>
      <c r="E44" s="13"/>
      <c r="F44" s="13"/>
      <c r="G44" s="13"/>
      <c r="H44" s="13"/>
      <c r="I44" s="13"/>
      <c r="J44" s="13"/>
      <c r="K44" s="13"/>
      <c r="L44" s="13"/>
      <c r="M44" s="13"/>
      <c r="N44" s="163"/>
      <c r="O44" s="110"/>
      <c r="P44" s="13"/>
      <c r="Q44" s="13"/>
      <c r="R44" s="13"/>
      <c r="S44" s="13"/>
      <c r="T44" s="13"/>
      <c r="U44" s="13"/>
    </row>
    <row r="45" ht="15" customHeight="1" spans="1:21">
      <c r="A45" s="150" t="s">
        <v>76</v>
      </c>
      <c r="B45" s="13" t="s">
        <v>25</v>
      </c>
      <c r="C45" s="13"/>
      <c r="D45" s="13"/>
      <c r="E45" s="13"/>
      <c r="F45" s="13"/>
      <c r="G45" s="13"/>
      <c r="H45" s="13"/>
      <c r="I45" s="13"/>
      <c r="J45" s="13"/>
      <c r="K45" s="13"/>
      <c r="L45" s="13"/>
      <c r="M45" s="13"/>
      <c r="N45" s="163"/>
      <c r="O45" s="110"/>
      <c r="P45" s="13"/>
      <c r="Q45" s="13"/>
      <c r="R45" s="13"/>
      <c r="S45" s="13"/>
      <c r="T45" s="13"/>
      <c r="U45" s="13"/>
    </row>
    <row r="46" ht="15" customHeight="1" spans="1:21">
      <c r="A46" s="150">
        <v>1</v>
      </c>
      <c r="B46" s="13"/>
      <c r="C46" s="13"/>
      <c r="D46" s="13"/>
      <c r="E46" s="13"/>
      <c r="F46" s="13"/>
      <c r="G46" s="13"/>
      <c r="H46" s="13"/>
      <c r="I46" s="13"/>
      <c r="J46" s="13"/>
      <c r="K46" s="13"/>
      <c r="L46" s="13"/>
      <c r="M46" s="13"/>
      <c r="N46" s="163"/>
      <c r="O46" s="110"/>
      <c r="P46" s="13"/>
      <c r="Q46" s="13"/>
      <c r="R46" s="13"/>
      <c r="S46" s="13"/>
      <c r="T46" s="13"/>
      <c r="U46" s="13"/>
    </row>
    <row r="47" ht="15" customHeight="1" spans="1:21">
      <c r="A47" s="151" t="s">
        <v>64</v>
      </c>
      <c r="B47" s="152"/>
      <c r="C47" s="152"/>
      <c r="D47" s="152"/>
      <c r="E47" s="152"/>
      <c r="F47" s="152"/>
      <c r="G47" s="152"/>
      <c r="H47" s="152"/>
      <c r="I47" s="152"/>
      <c r="J47" s="152"/>
      <c r="K47" s="152"/>
      <c r="L47" s="152"/>
      <c r="M47" s="152"/>
      <c r="N47" s="164"/>
      <c r="O47" s="110"/>
      <c r="P47" s="13"/>
      <c r="Q47" s="13"/>
      <c r="R47" s="13"/>
      <c r="S47" s="13"/>
      <c r="T47" s="13"/>
      <c r="U47" s="13"/>
    </row>
    <row r="48" spans="1:21">
      <c r="A48" s="153" t="s">
        <v>84</v>
      </c>
      <c r="B48" s="154"/>
      <c r="C48" s="154"/>
      <c r="D48" s="154"/>
      <c r="E48" s="154"/>
      <c r="F48" s="154"/>
      <c r="G48" s="154"/>
      <c r="H48" s="154"/>
      <c r="I48" s="154"/>
      <c r="J48" s="154"/>
      <c r="K48" s="154"/>
      <c r="L48" s="154"/>
      <c r="M48" s="154"/>
      <c r="N48" s="154"/>
      <c r="O48" s="154"/>
      <c r="P48" s="154"/>
      <c r="Q48" s="154"/>
      <c r="R48" s="154"/>
      <c r="S48" s="154"/>
      <c r="T48" s="154"/>
      <c r="U48" s="154"/>
    </row>
    <row r="49" ht="58.15" customHeight="1" spans="1:21">
      <c r="A49" s="154"/>
      <c r="B49" s="154"/>
      <c r="C49" s="154"/>
      <c r="D49" s="154"/>
      <c r="E49" s="154"/>
      <c r="F49" s="154"/>
      <c r="G49" s="154"/>
      <c r="H49" s="154"/>
      <c r="I49" s="154"/>
      <c r="J49" s="154"/>
      <c r="K49" s="154"/>
      <c r="L49" s="154"/>
      <c r="M49" s="154"/>
      <c r="N49" s="154"/>
      <c r="O49" s="154"/>
      <c r="P49" s="154"/>
      <c r="Q49" s="154"/>
      <c r="R49" s="154"/>
      <c r="S49" s="154"/>
      <c r="T49" s="154"/>
      <c r="U49" s="154"/>
    </row>
  </sheetData>
  <mergeCells count="28">
    <mergeCell ref="A1:C1"/>
    <mergeCell ref="A2:U2"/>
    <mergeCell ref="A3:B3"/>
    <mergeCell ref="R3:U3"/>
    <mergeCell ref="F4:L4"/>
    <mergeCell ref="Q4:S4"/>
    <mergeCell ref="G5:L5"/>
    <mergeCell ref="G6:I6"/>
    <mergeCell ref="A8:B8"/>
    <mergeCell ref="A4:A7"/>
    <mergeCell ref="B4:B7"/>
    <mergeCell ref="C4:C7"/>
    <mergeCell ref="D4:D7"/>
    <mergeCell ref="E4:E7"/>
    <mergeCell ref="F5:F7"/>
    <mergeCell ref="J6:J7"/>
    <mergeCell ref="K6:K7"/>
    <mergeCell ref="L6:L7"/>
    <mergeCell ref="M4:M7"/>
    <mergeCell ref="N4:N7"/>
    <mergeCell ref="O4:O7"/>
    <mergeCell ref="P4:P7"/>
    <mergeCell ref="Q5:Q7"/>
    <mergeCell ref="R5:R7"/>
    <mergeCell ref="S5:S7"/>
    <mergeCell ref="T4:T7"/>
    <mergeCell ref="U4:U7"/>
    <mergeCell ref="A48:U49"/>
  </mergeCells>
  <pageMargins left="0.707638888888889" right="0.707638888888889" top="0.747916666666667" bottom="0.747916666666667" header="0.313888888888889" footer="0.313888888888889"/>
  <pageSetup paperSize="9" scale="5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17"/>
  <sheetViews>
    <sheetView workbookViewId="0">
      <selection activeCell="J3" sqref="J3:J5"/>
    </sheetView>
  </sheetViews>
  <sheetFormatPr defaultColWidth="9" defaultRowHeight="13.5"/>
  <cols>
    <col min="1" max="2" width="24" customWidth="1"/>
    <col min="3" max="4" width="14.125" customWidth="1"/>
    <col min="5" max="5" width="17.75" customWidth="1"/>
    <col min="6" max="6" width="20.125" customWidth="1"/>
    <col min="8" max="8" width="17.25" customWidth="1"/>
    <col min="10" max="11" width="16.125" customWidth="1"/>
  </cols>
  <sheetData>
    <row r="2" ht="24.75" customHeight="1" spans="3:11">
      <c r="C2" s="51">
        <v>2035200</v>
      </c>
      <c r="D2" s="51">
        <v>550795.62</v>
      </c>
      <c r="E2" s="51">
        <v>2712524.95</v>
      </c>
      <c r="J2">
        <v>2584164.22</v>
      </c>
      <c r="K2" s="18">
        <f>K3+K4+K5</f>
        <v>2534819.49</v>
      </c>
    </row>
    <row r="3" ht="33.75" spans="1:12">
      <c r="A3" s="13" t="s">
        <v>85</v>
      </c>
      <c r="B3" s="138">
        <v>151776.57</v>
      </c>
      <c r="C3" s="50">
        <f>C2*F3</f>
        <v>119449.422413608</v>
      </c>
      <c r="D3" s="50">
        <f>D2*F3</f>
        <v>32327.1514725555</v>
      </c>
      <c r="E3" s="50">
        <v>159202.8</v>
      </c>
      <c r="F3" s="139">
        <f>E3/E2</f>
        <v>0.0586917366419063</v>
      </c>
      <c r="H3" s="44" t="s">
        <v>86</v>
      </c>
      <c r="I3" s="50"/>
      <c r="J3" s="50">
        <v>1118634.35</v>
      </c>
      <c r="K3" s="50">
        <v>1097273.98</v>
      </c>
      <c r="L3">
        <f>K3/K2</f>
        <v>0.432880520419227</v>
      </c>
    </row>
    <row r="4" ht="33.75" spans="1:12">
      <c r="A4" s="13" t="s">
        <v>87</v>
      </c>
      <c r="B4" s="138">
        <v>300626.44</v>
      </c>
      <c r="C4" s="50">
        <f>C2*F4</f>
        <v>236595.499808398</v>
      </c>
      <c r="D4" s="50">
        <f>D2*F4</f>
        <v>64030.937994387</v>
      </c>
      <c r="E4" s="50">
        <v>315335.69</v>
      </c>
      <c r="F4" s="139">
        <f>E4/E2</f>
        <v>0.11625171963856</v>
      </c>
      <c r="H4" s="44" t="s">
        <v>88</v>
      </c>
      <c r="I4" s="50"/>
      <c r="J4" s="50">
        <v>1140450.65</v>
      </c>
      <c r="K4" s="50">
        <v>1118673.69</v>
      </c>
      <c r="L4">
        <f>K4/K2</f>
        <v>0.441322821768267</v>
      </c>
    </row>
    <row r="5" ht="30.75" customHeight="1" spans="1:12">
      <c r="A5" s="13" t="s">
        <v>89</v>
      </c>
      <c r="B5" s="138">
        <v>217108.13</v>
      </c>
      <c r="C5" s="50">
        <f>C2*F5</f>
        <v>170865.897136909</v>
      </c>
      <c r="D5" s="50">
        <f>D2*F5</f>
        <v>46242.2306163425</v>
      </c>
      <c r="E5" s="50">
        <v>227730.94</v>
      </c>
      <c r="F5" s="139">
        <f>E5/E2</f>
        <v>0.0839553346781197</v>
      </c>
      <c r="H5" s="44" t="s">
        <v>90</v>
      </c>
      <c r="I5" s="50"/>
      <c r="J5" s="50">
        <v>325079.22</v>
      </c>
      <c r="K5" s="50">
        <v>318871.82</v>
      </c>
      <c r="L5">
        <f>K5/K2</f>
        <v>0.125796657812506</v>
      </c>
    </row>
    <row r="6" ht="30.75" customHeight="1" spans="1:6">
      <c r="A6" s="13" t="s">
        <v>91</v>
      </c>
      <c r="B6" s="138">
        <v>195948.44</v>
      </c>
      <c r="C6" s="50">
        <f>C2*F6</f>
        <v>154213.049759413</v>
      </c>
      <c r="D6" s="50">
        <f>D2*F6</f>
        <v>41735.3932558603</v>
      </c>
      <c r="E6" s="50">
        <v>205535.94</v>
      </c>
      <c r="F6" s="139">
        <f>E6/E2</f>
        <v>0.0757729214619759</v>
      </c>
    </row>
    <row r="7" ht="30.75" customHeight="1" spans="1:6">
      <c r="A7" s="13" t="s">
        <v>92</v>
      </c>
      <c r="B7" s="138">
        <v>276614.49</v>
      </c>
      <c r="C7" s="50">
        <f>C2*F7</f>
        <v>217697.898124034</v>
      </c>
      <c r="D7" s="50">
        <f>D2*F7</f>
        <v>58916.592359436</v>
      </c>
      <c r="E7" s="50">
        <v>290148.87</v>
      </c>
      <c r="F7" s="139">
        <f>E7/E2</f>
        <v>0.106966341452454</v>
      </c>
    </row>
    <row r="8" ht="30.75" customHeight="1" spans="1:6">
      <c r="A8" s="13" t="s">
        <v>93</v>
      </c>
      <c r="B8" s="138">
        <v>1247804.11</v>
      </c>
      <c r="C8" s="50">
        <f>C2*F8</f>
        <v>982032.185308378</v>
      </c>
      <c r="D8" s="50">
        <f>D2*F8</f>
        <v>265771.927263602</v>
      </c>
      <c r="E8" s="50">
        <v>1308857.51</v>
      </c>
      <c r="F8" s="139">
        <f>E8/E2</f>
        <v>0.48252367595734</v>
      </c>
    </row>
    <row r="9" ht="30.75" customHeight="1" spans="1:6">
      <c r="A9" s="13" t="s">
        <v>94</v>
      </c>
      <c r="B9" s="138">
        <v>196117.44</v>
      </c>
      <c r="C9" s="50">
        <f>C2*F9</f>
        <v>154346.047449259</v>
      </c>
      <c r="D9" s="50">
        <f>D2*F9</f>
        <v>41771.3870378166</v>
      </c>
      <c r="E9" s="50">
        <v>205713.2</v>
      </c>
      <c r="F9" s="139">
        <f>E9/E2</f>
        <v>0.075838270169644</v>
      </c>
    </row>
    <row r="13" spans="3:5">
      <c r="C13" s="140">
        <v>1274500</v>
      </c>
      <c r="D13" s="141">
        <v>842984.45</v>
      </c>
      <c r="E13">
        <v>2398955.55</v>
      </c>
    </row>
    <row r="14" ht="40.5" spans="1:6">
      <c r="A14" s="142" t="s">
        <v>95</v>
      </c>
      <c r="B14" s="138">
        <v>771891.77</v>
      </c>
      <c r="C14" s="18">
        <f>C13*F14</f>
        <v>464596.594730569</v>
      </c>
      <c r="D14" s="18">
        <f>D13*F14</f>
        <v>307295.178407863</v>
      </c>
      <c r="E14">
        <v>874497.12</v>
      </c>
      <c r="F14">
        <f>E14/E13</f>
        <v>0.364532439961216</v>
      </c>
    </row>
    <row r="15" ht="40.5" spans="1:6">
      <c r="A15" s="142" t="s">
        <v>96</v>
      </c>
      <c r="B15" s="138">
        <v>307898.4</v>
      </c>
      <c r="C15" s="18">
        <f>C13*F15</f>
        <v>185322.029216006</v>
      </c>
      <c r="D15" s="18">
        <f>D13*F15</f>
        <v>122576.374163624</v>
      </c>
      <c r="E15">
        <v>348826.45</v>
      </c>
      <c r="F15">
        <f>E15/E13</f>
        <v>0.14540763375128</v>
      </c>
    </row>
    <row r="16" ht="40.5" spans="1:6">
      <c r="A16" s="142" t="s">
        <v>97</v>
      </c>
      <c r="B16" s="138">
        <v>677095.52</v>
      </c>
      <c r="C16" s="18">
        <f>C13*F16</f>
        <v>407539.349495242</v>
      </c>
      <c r="D16" s="18">
        <f>D13*F16</f>
        <v>269556.166643864</v>
      </c>
      <c r="E16">
        <v>767099.87</v>
      </c>
      <c r="F16">
        <f>E16/E13</f>
        <v>0.319764103173983</v>
      </c>
    </row>
    <row r="17" ht="27" spans="1:6">
      <c r="A17" s="142" t="s">
        <v>98</v>
      </c>
      <c r="B17" s="138">
        <v>360598.76</v>
      </c>
      <c r="C17" s="18">
        <f>C13*F17</f>
        <v>217042.026558183</v>
      </c>
      <c r="D17" s="18">
        <f>D13*F17</f>
        <v>143556.730784649</v>
      </c>
      <c r="E17">
        <v>408532.11</v>
      </c>
      <c r="F17">
        <f>E17/E13</f>
        <v>0.170295823113521</v>
      </c>
    </row>
  </sheetData>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indexed="11"/>
    <pageSetUpPr fitToPage="1"/>
  </sheetPr>
  <dimension ref="A1:W99"/>
  <sheetViews>
    <sheetView workbookViewId="0">
      <pane xSplit="13" ySplit="11" topLeftCell="N12" activePane="bottomRight" state="frozen"/>
      <selection/>
      <selection pane="topRight"/>
      <selection pane="bottomLeft"/>
      <selection pane="bottomRight" activeCell="G66" sqref="G66"/>
    </sheetView>
  </sheetViews>
  <sheetFormatPr defaultColWidth="9" defaultRowHeight="13.5"/>
  <cols>
    <col min="1" max="1" width="4.25" customWidth="1"/>
    <col min="2" max="2" width="32.125" customWidth="1"/>
    <col min="3" max="3" width="14.375" customWidth="1"/>
    <col min="4" max="5" width="19" customWidth="1"/>
    <col min="6" max="7" width="17.5" customWidth="1"/>
    <col min="8" max="11" width="14.5" customWidth="1"/>
    <col min="12" max="13" width="12.875" customWidth="1"/>
    <col min="14" max="14" width="7.375" customWidth="1"/>
    <col min="15" max="15" width="8" customWidth="1"/>
    <col min="16" max="16" width="8.75" customWidth="1"/>
    <col min="17" max="17" width="8.125" customWidth="1"/>
    <col min="18" max="18" width="8.625" customWidth="1"/>
    <col min="19" max="19" width="10.625" customWidth="1"/>
    <col min="20" max="20" width="7.875" customWidth="1"/>
    <col min="21" max="21" width="8.5" customWidth="1"/>
    <col min="22" max="22" width="7.25" customWidth="1"/>
    <col min="23" max="23" width="9.625" customWidth="1"/>
  </cols>
  <sheetData>
    <row r="1" ht="26.25" customHeight="1" spans="1:3">
      <c r="A1" s="2" t="s">
        <v>99</v>
      </c>
      <c r="B1" s="2"/>
      <c r="C1" s="2"/>
    </row>
    <row r="2" ht="26.25" customHeight="1" spans="1:23">
      <c r="A2" s="3" t="s">
        <v>100</v>
      </c>
      <c r="B2" s="3"/>
      <c r="C2" s="3"/>
      <c r="D2" s="3"/>
      <c r="E2" s="3"/>
      <c r="F2" s="3"/>
      <c r="G2" s="3"/>
      <c r="H2" s="3"/>
      <c r="I2" s="3"/>
      <c r="J2" s="3"/>
      <c r="K2" s="3"/>
      <c r="L2" s="3"/>
      <c r="M2" s="3"/>
      <c r="N2" s="3"/>
      <c r="O2" s="3"/>
      <c r="P2" s="3"/>
      <c r="Q2" s="3"/>
      <c r="R2" s="3"/>
      <c r="S2" s="3"/>
      <c r="T2" s="3"/>
      <c r="U2" s="3"/>
      <c r="V2" s="3"/>
      <c r="W2" s="3"/>
    </row>
    <row r="3" ht="26.25" customHeight="1" spans="1:23">
      <c r="A3" s="4" t="s">
        <v>80</v>
      </c>
      <c r="B3" s="4"/>
      <c r="C3" s="5"/>
      <c r="D3" s="5" t="s">
        <v>81</v>
      </c>
      <c r="E3" s="5"/>
      <c r="F3" s="3"/>
      <c r="G3" s="3"/>
      <c r="H3" s="3"/>
      <c r="I3" s="3"/>
      <c r="J3" s="3"/>
      <c r="K3" s="3"/>
      <c r="L3" s="3"/>
      <c r="M3" s="3"/>
      <c r="N3" s="3"/>
      <c r="O3" s="3"/>
      <c r="P3" s="3"/>
      <c r="Q3" s="3"/>
      <c r="R3" s="3"/>
      <c r="S3" s="3"/>
      <c r="T3" s="126" t="s">
        <v>82</v>
      </c>
      <c r="U3" s="126"/>
      <c r="V3" s="126"/>
      <c r="W3" s="126"/>
    </row>
    <row r="4" ht="19.5" customHeight="1" spans="1:23">
      <c r="A4" s="6" t="s">
        <v>2</v>
      </c>
      <c r="B4" s="6" t="s">
        <v>43</v>
      </c>
      <c r="C4" s="6" t="s">
        <v>44</v>
      </c>
      <c r="D4" s="6" t="s">
        <v>45</v>
      </c>
      <c r="E4" s="6" t="s">
        <v>101</v>
      </c>
      <c r="F4" s="6" t="s">
        <v>46</v>
      </c>
      <c r="G4" s="6" t="s">
        <v>102</v>
      </c>
      <c r="H4" s="7" t="s">
        <v>47</v>
      </c>
      <c r="I4" s="16"/>
      <c r="J4" s="16"/>
      <c r="K4" s="16"/>
      <c r="L4" s="16"/>
      <c r="M4" s="16"/>
      <c r="N4" s="20"/>
      <c r="O4" s="125" t="s">
        <v>48</v>
      </c>
      <c r="P4" s="125" t="s">
        <v>49</v>
      </c>
      <c r="Q4" s="6" t="s">
        <v>50</v>
      </c>
      <c r="R4" s="6" t="s">
        <v>51</v>
      </c>
      <c r="S4" s="17" t="s">
        <v>52</v>
      </c>
      <c r="T4" s="16"/>
      <c r="U4" s="20"/>
      <c r="V4" s="6" t="s">
        <v>53</v>
      </c>
      <c r="W4" s="6" t="s">
        <v>54</v>
      </c>
    </row>
    <row r="5" ht="19.5" customHeight="1" spans="1:23">
      <c r="A5" s="8"/>
      <c r="B5" s="8"/>
      <c r="C5" s="8"/>
      <c r="D5" s="8"/>
      <c r="E5" s="8"/>
      <c r="F5" s="8"/>
      <c r="G5" s="8"/>
      <c r="H5" s="9" t="s">
        <v>29</v>
      </c>
      <c r="I5" s="17" t="s">
        <v>55</v>
      </c>
      <c r="J5" s="16"/>
      <c r="K5" s="16"/>
      <c r="L5" s="16"/>
      <c r="M5" s="16"/>
      <c r="N5" s="20"/>
      <c r="O5" s="8"/>
      <c r="P5" s="8"/>
      <c r="Q5" s="8"/>
      <c r="R5" s="8"/>
      <c r="S5" s="6" t="s">
        <v>56</v>
      </c>
      <c r="T5" s="6" t="s">
        <v>57</v>
      </c>
      <c r="U5" s="6" t="s">
        <v>58</v>
      </c>
      <c r="V5" s="8"/>
      <c r="W5" s="8"/>
    </row>
    <row r="6" ht="19.5" customHeight="1" spans="1:23">
      <c r="A6" s="8"/>
      <c r="B6" s="8"/>
      <c r="C6" s="8"/>
      <c r="D6" s="8"/>
      <c r="E6" s="8"/>
      <c r="F6" s="8"/>
      <c r="G6" s="8"/>
      <c r="H6" s="10"/>
      <c r="I6" s="9" t="s">
        <v>103</v>
      </c>
      <c r="J6" s="10"/>
      <c r="K6" s="10"/>
      <c r="L6" s="9" t="s">
        <v>60</v>
      </c>
      <c r="M6" s="9" t="s">
        <v>104</v>
      </c>
      <c r="N6" s="9" t="s">
        <v>105</v>
      </c>
      <c r="O6" s="8"/>
      <c r="P6" s="8"/>
      <c r="Q6" s="8"/>
      <c r="R6" s="8"/>
      <c r="S6" s="8"/>
      <c r="T6" s="8"/>
      <c r="U6" s="8"/>
      <c r="V6" s="8"/>
      <c r="W6" s="8"/>
    </row>
    <row r="7" ht="49.9" customHeight="1" spans="1:23">
      <c r="A7" s="11"/>
      <c r="B7" s="11"/>
      <c r="C7" s="11"/>
      <c r="D7" s="11"/>
      <c r="E7" s="11"/>
      <c r="F7" s="11"/>
      <c r="G7" s="11"/>
      <c r="H7" s="10"/>
      <c r="I7" s="9" t="s">
        <v>8</v>
      </c>
      <c r="J7" s="9" t="s">
        <v>9</v>
      </c>
      <c r="K7" s="9" t="s">
        <v>10</v>
      </c>
      <c r="L7" s="9"/>
      <c r="M7" s="9"/>
      <c r="N7" s="9"/>
      <c r="O7" s="11"/>
      <c r="P7" s="11"/>
      <c r="Q7" s="11"/>
      <c r="R7" s="11"/>
      <c r="S7" s="11"/>
      <c r="T7" s="11"/>
      <c r="U7" s="11"/>
      <c r="V7" s="11"/>
      <c r="W7" s="11"/>
    </row>
    <row r="8" s="1" customFormat="1" ht="24" customHeight="1" spans="1:23">
      <c r="A8" s="17" t="s">
        <v>29</v>
      </c>
      <c r="B8" s="20"/>
      <c r="C8" s="9"/>
      <c r="D8" s="9"/>
      <c r="E8" s="9"/>
      <c r="F8" s="9"/>
      <c r="G8" s="9"/>
      <c r="H8" s="12">
        <f t="shared" ref="H8:H10" si="0">I8+J8+K8</f>
        <v>29508931</v>
      </c>
      <c r="I8" s="12">
        <f t="shared" ref="I8:K8" si="1">I9+I29+I59</f>
        <v>12004234</v>
      </c>
      <c r="J8" s="12">
        <f t="shared" si="1"/>
        <v>7502097</v>
      </c>
      <c r="K8" s="12">
        <f t="shared" si="1"/>
        <v>10002600</v>
      </c>
      <c r="L8" s="9"/>
      <c r="M8" s="12">
        <f>M9+M29+M59</f>
        <v>1.39858</v>
      </c>
      <c r="N8" s="9"/>
      <c r="O8" s="9"/>
      <c r="P8" s="9"/>
      <c r="Q8" s="9"/>
      <c r="R8" s="9"/>
      <c r="S8" s="9"/>
      <c r="T8" s="9"/>
      <c r="U8" s="9"/>
      <c r="V8" s="9"/>
      <c r="W8" s="9"/>
    </row>
    <row r="9" s="1" customFormat="1" ht="24" customHeight="1" spans="1:23">
      <c r="A9" s="9" t="s">
        <v>63</v>
      </c>
      <c r="B9" s="9" t="s">
        <v>13</v>
      </c>
      <c r="C9" s="9"/>
      <c r="D9" s="9"/>
      <c r="E9" s="9"/>
      <c r="F9" s="9"/>
      <c r="G9" s="9"/>
      <c r="H9" s="12">
        <f t="shared" si="0"/>
        <v>19485625.977854</v>
      </c>
      <c r="I9" s="12">
        <f t="shared" ref="I9:K9" si="2">SUM(I10:I28)</f>
        <v>10002887.699061</v>
      </c>
      <c r="J9" s="12">
        <f t="shared" si="2"/>
        <v>4480910.710438</v>
      </c>
      <c r="K9" s="12">
        <f t="shared" si="2"/>
        <v>5001827.568355</v>
      </c>
      <c r="L9" s="9"/>
      <c r="M9" s="12">
        <f>SUM(M10:M28)</f>
        <v>1.39858</v>
      </c>
      <c r="N9" s="9"/>
      <c r="O9" s="9"/>
      <c r="P9" s="9"/>
      <c r="Q9" s="9"/>
      <c r="R9" s="9"/>
      <c r="S9" s="9"/>
      <c r="T9" s="9"/>
      <c r="U9" s="9"/>
      <c r="V9" s="9"/>
      <c r="W9" s="9"/>
    </row>
    <row r="10" ht="24" hidden="1" customHeight="1" spans="1:23">
      <c r="A10" s="13">
        <v>1</v>
      </c>
      <c r="B10" s="13" t="s">
        <v>106</v>
      </c>
      <c r="C10" s="13" t="s">
        <v>107</v>
      </c>
      <c r="D10" s="13"/>
      <c r="E10" s="13"/>
      <c r="F10" s="13" t="s">
        <v>108</v>
      </c>
      <c r="G10" s="13" t="s">
        <v>109</v>
      </c>
      <c r="H10" s="14">
        <f t="shared" si="0"/>
        <v>263.84</v>
      </c>
      <c r="I10" s="14">
        <v>252</v>
      </c>
      <c r="J10" s="14">
        <v>11.84</v>
      </c>
      <c r="K10" s="14"/>
      <c r="L10" s="13"/>
      <c r="M10" s="13"/>
      <c r="N10" s="13"/>
      <c r="O10" s="13"/>
      <c r="P10" s="13"/>
      <c r="Q10" s="13"/>
      <c r="R10" s="13"/>
      <c r="S10" s="13"/>
      <c r="T10" s="13"/>
      <c r="U10" s="13"/>
      <c r="V10" s="13"/>
      <c r="W10" s="13"/>
    </row>
    <row r="11" s="19" customFormat="1" ht="24" hidden="1" customHeight="1" spans="1:23">
      <c r="A11" s="21">
        <v>2</v>
      </c>
      <c r="B11" s="21" t="s">
        <v>110</v>
      </c>
      <c r="C11" s="21" t="s">
        <v>111</v>
      </c>
      <c r="D11" s="21"/>
      <c r="E11" s="21"/>
      <c r="F11" s="21"/>
      <c r="G11" s="21"/>
      <c r="H11" s="22">
        <f t="shared" ref="H11:H31" si="3">I11+J11+K11</f>
        <v>100</v>
      </c>
      <c r="I11" s="22"/>
      <c r="J11" s="22">
        <v>40</v>
      </c>
      <c r="K11" s="22">
        <v>60</v>
      </c>
      <c r="L11" s="21"/>
      <c r="M11" s="21"/>
      <c r="N11" s="21"/>
      <c r="O11" s="21"/>
      <c r="P11" s="21"/>
      <c r="Q11" s="21"/>
      <c r="R11" s="21"/>
      <c r="S11" s="21"/>
      <c r="T11" s="21"/>
      <c r="U11" s="21"/>
      <c r="V11" s="21"/>
      <c r="W11" s="21"/>
    </row>
    <row r="12" ht="24" hidden="1" customHeight="1" spans="1:23">
      <c r="A12" s="13">
        <v>3</v>
      </c>
      <c r="B12" s="13" t="s">
        <v>112</v>
      </c>
      <c r="C12" s="13" t="s">
        <v>111</v>
      </c>
      <c r="D12" s="13"/>
      <c r="E12" s="13"/>
      <c r="F12" s="13" t="s">
        <v>113</v>
      </c>
      <c r="G12" s="13"/>
      <c r="H12" s="14">
        <f t="shared" si="3"/>
        <v>381.4</v>
      </c>
      <c r="I12" s="14">
        <v>230.14</v>
      </c>
      <c r="J12" s="14">
        <v>151.26</v>
      </c>
      <c r="K12" s="14"/>
      <c r="L12" s="13"/>
      <c r="M12" s="13"/>
      <c r="N12" s="13"/>
      <c r="O12" s="13"/>
      <c r="P12" s="13"/>
      <c r="Q12" s="13"/>
      <c r="R12" s="13"/>
      <c r="S12" s="13"/>
      <c r="T12" s="13"/>
      <c r="U12" s="13"/>
      <c r="V12" s="13"/>
      <c r="W12" s="13"/>
    </row>
    <row r="13" ht="24" hidden="1" customHeight="1" spans="1:23">
      <c r="A13" s="13">
        <v>4</v>
      </c>
      <c r="B13" s="13" t="s">
        <v>114</v>
      </c>
      <c r="C13" s="13" t="s">
        <v>111</v>
      </c>
      <c r="D13" s="13"/>
      <c r="E13" s="13"/>
      <c r="F13" s="13" t="s">
        <v>113</v>
      </c>
      <c r="G13" s="13"/>
      <c r="H13" s="14">
        <f t="shared" si="3"/>
        <v>118.6</v>
      </c>
      <c r="I13" s="14">
        <v>69.86</v>
      </c>
      <c r="J13" s="14">
        <v>48.74</v>
      </c>
      <c r="K13" s="14"/>
      <c r="L13" s="13"/>
      <c r="M13" s="136">
        <v>1.39858</v>
      </c>
      <c r="N13" s="13"/>
      <c r="O13" s="13"/>
      <c r="P13" s="13"/>
      <c r="Q13" s="13"/>
      <c r="R13" s="13"/>
      <c r="S13" s="13"/>
      <c r="T13" s="13"/>
      <c r="U13" s="13"/>
      <c r="V13" s="13"/>
      <c r="W13" s="13"/>
    </row>
    <row r="14" ht="39" customHeight="1" spans="1:23">
      <c r="A14" s="13">
        <v>5</v>
      </c>
      <c r="B14" s="13" t="s">
        <v>115</v>
      </c>
      <c r="C14" s="13" t="s">
        <v>116</v>
      </c>
      <c r="D14" s="13"/>
      <c r="E14" s="13"/>
      <c r="F14" s="13" t="s">
        <v>117</v>
      </c>
      <c r="G14" s="13" t="s">
        <v>118</v>
      </c>
      <c r="H14" s="14">
        <f t="shared" si="3"/>
        <v>3000000</v>
      </c>
      <c r="I14" s="14">
        <v>2000000</v>
      </c>
      <c r="J14" s="14">
        <v>1000000</v>
      </c>
      <c r="K14" s="14"/>
      <c r="L14" s="13"/>
      <c r="M14" s="13"/>
      <c r="N14" s="13"/>
      <c r="O14" s="13"/>
      <c r="P14" s="13"/>
      <c r="Q14" s="13"/>
      <c r="R14" s="13"/>
      <c r="S14" s="13"/>
      <c r="T14" s="13"/>
      <c r="U14" s="13"/>
      <c r="V14" s="13"/>
      <c r="W14" s="13"/>
    </row>
    <row r="15" ht="49.5" customHeight="1" spans="1:23">
      <c r="A15" s="13">
        <v>6</v>
      </c>
      <c r="B15" s="13" t="s">
        <v>119</v>
      </c>
      <c r="C15" s="13" t="s">
        <v>116</v>
      </c>
      <c r="D15" s="13"/>
      <c r="E15" s="13"/>
      <c r="F15" s="13" t="s">
        <v>33</v>
      </c>
      <c r="G15" s="13" t="s">
        <v>120</v>
      </c>
      <c r="H15" s="14">
        <f t="shared" si="3"/>
        <v>6500000</v>
      </c>
      <c r="I15" s="14"/>
      <c r="J15" s="14">
        <v>1500000</v>
      </c>
      <c r="K15" s="14">
        <v>5000000</v>
      </c>
      <c r="L15" s="13"/>
      <c r="M15" s="13"/>
      <c r="N15" s="13"/>
      <c r="O15" s="13"/>
      <c r="P15" s="13"/>
      <c r="Q15" s="13"/>
      <c r="R15" s="13"/>
      <c r="S15" s="13"/>
      <c r="T15" s="13"/>
      <c r="U15" s="13"/>
      <c r="V15" s="13"/>
      <c r="W15" s="13"/>
    </row>
    <row r="16" ht="37.5" customHeight="1" spans="1:23">
      <c r="A16" s="13">
        <v>7</v>
      </c>
      <c r="B16" s="13" t="s">
        <v>121</v>
      </c>
      <c r="C16" s="13" t="s">
        <v>116</v>
      </c>
      <c r="D16" s="13"/>
      <c r="E16" s="13"/>
      <c r="F16" s="13" t="s">
        <v>122</v>
      </c>
      <c r="G16" s="13" t="s">
        <v>123</v>
      </c>
      <c r="H16" s="14">
        <f t="shared" si="3"/>
        <v>6879488</v>
      </c>
      <c r="I16" s="14">
        <v>6000000</v>
      </c>
      <c r="J16" s="14">
        <v>879488</v>
      </c>
      <c r="K16" s="14"/>
      <c r="L16" s="13"/>
      <c r="M16" s="13"/>
      <c r="N16" s="13"/>
      <c r="O16" s="13"/>
      <c r="P16" s="13"/>
      <c r="Q16" s="13"/>
      <c r="R16" s="13"/>
      <c r="S16" s="13"/>
      <c r="T16" s="13"/>
      <c r="U16" s="13"/>
      <c r="V16" s="13"/>
      <c r="W16" s="13"/>
    </row>
    <row r="17" ht="24" customHeight="1" spans="1:23">
      <c r="A17" s="13">
        <v>8</v>
      </c>
      <c r="B17" s="13" t="s">
        <v>124</v>
      </c>
      <c r="C17" s="13" t="s">
        <v>116</v>
      </c>
      <c r="D17" s="13"/>
      <c r="E17" s="13"/>
      <c r="F17" s="13" t="s">
        <v>122</v>
      </c>
      <c r="G17" s="13" t="s">
        <v>125</v>
      </c>
      <c r="H17" s="14">
        <f t="shared" si="3"/>
        <v>3100000</v>
      </c>
      <c r="I17" s="14">
        <v>2000000</v>
      </c>
      <c r="J17" s="14">
        <v>1100000</v>
      </c>
      <c r="K17" s="14"/>
      <c r="L17" s="13"/>
      <c r="M17" s="13"/>
      <c r="N17" s="13"/>
      <c r="O17" s="13"/>
      <c r="P17" s="13"/>
      <c r="Q17" s="13"/>
      <c r="R17" s="13"/>
      <c r="S17" s="13"/>
      <c r="T17" s="13"/>
      <c r="U17" s="13"/>
      <c r="V17" s="13"/>
      <c r="W17" s="13"/>
    </row>
    <row r="18" ht="24" hidden="1" customHeight="1" spans="1:23">
      <c r="A18" s="13">
        <v>9</v>
      </c>
      <c r="B18" s="13" t="s">
        <v>126</v>
      </c>
      <c r="C18" s="13" t="s">
        <v>127</v>
      </c>
      <c r="D18" s="13"/>
      <c r="E18" s="13"/>
      <c r="F18" s="13" t="s">
        <v>33</v>
      </c>
      <c r="G18" s="13" t="s">
        <v>128</v>
      </c>
      <c r="H18" s="14">
        <f t="shared" si="3"/>
        <v>1150</v>
      </c>
      <c r="I18" s="14"/>
      <c r="J18" s="14">
        <v>340</v>
      </c>
      <c r="K18" s="14">
        <v>810</v>
      </c>
      <c r="L18" s="13"/>
      <c r="M18" s="13"/>
      <c r="N18" s="13"/>
      <c r="O18" s="13"/>
      <c r="P18" s="13"/>
      <c r="Q18" s="13"/>
      <c r="R18" s="13"/>
      <c r="S18" s="13"/>
      <c r="T18" s="13"/>
      <c r="U18" s="13"/>
      <c r="V18" s="13"/>
      <c r="W18" s="13"/>
    </row>
    <row r="19" ht="24" hidden="1" customHeight="1" spans="1:23">
      <c r="A19" s="13">
        <v>10</v>
      </c>
      <c r="B19" s="13" t="s">
        <v>129</v>
      </c>
      <c r="C19" s="13" t="s">
        <v>127</v>
      </c>
      <c r="D19" s="13"/>
      <c r="E19" s="13"/>
      <c r="F19" s="13" t="s">
        <v>34</v>
      </c>
      <c r="G19" s="13" t="s">
        <v>130</v>
      </c>
      <c r="H19" s="14">
        <f t="shared" si="3"/>
        <v>29.4</v>
      </c>
      <c r="I19" s="14"/>
      <c r="J19" s="14">
        <v>29.4</v>
      </c>
      <c r="K19" s="14"/>
      <c r="L19" s="13"/>
      <c r="M19" s="13"/>
      <c r="N19" s="13"/>
      <c r="O19" s="13"/>
      <c r="P19" s="13"/>
      <c r="Q19" s="13"/>
      <c r="R19" s="13"/>
      <c r="S19" s="13"/>
      <c r="T19" s="13"/>
      <c r="U19" s="13"/>
      <c r="V19" s="13"/>
      <c r="W19" s="13"/>
    </row>
    <row r="20" ht="24" hidden="1" customHeight="1" spans="1:23">
      <c r="A20" s="13">
        <v>11</v>
      </c>
      <c r="B20" s="13" t="s">
        <v>131</v>
      </c>
      <c r="C20" s="13" t="s">
        <v>127</v>
      </c>
      <c r="D20" s="13"/>
      <c r="E20" s="13"/>
      <c r="F20" s="13" t="s">
        <v>34</v>
      </c>
      <c r="G20" s="13" t="s">
        <v>132</v>
      </c>
      <c r="H20" s="14">
        <f t="shared" si="3"/>
        <v>650</v>
      </c>
      <c r="I20" s="14">
        <v>475</v>
      </c>
      <c r="J20" s="14">
        <v>175</v>
      </c>
      <c r="K20" s="14"/>
      <c r="L20" s="13"/>
      <c r="M20" s="13"/>
      <c r="N20" s="13"/>
      <c r="O20" s="13"/>
      <c r="P20" s="13"/>
      <c r="Q20" s="13"/>
      <c r="R20" s="13"/>
      <c r="S20" s="13"/>
      <c r="T20" s="13"/>
      <c r="U20" s="13"/>
      <c r="V20" s="13"/>
      <c r="W20" s="13"/>
    </row>
    <row r="21" ht="40.5" hidden="1" customHeight="1" spans="1:23">
      <c r="A21" s="13">
        <v>12</v>
      </c>
      <c r="B21" s="13" t="s">
        <v>133</v>
      </c>
      <c r="C21" s="13" t="s">
        <v>127</v>
      </c>
      <c r="D21" s="13"/>
      <c r="E21" s="13"/>
      <c r="F21" s="13" t="s">
        <v>134</v>
      </c>
      <c r="G21" s="13" t="s">
        <v>135</v>
      </c>
      <c r="H21" s="14">
        <f t="shared" si="3"/>
        <v>84.959336</v>
      </c>
      <c r="I21" s="14">
        <v>78.497771</v>
      </c>
      <c r="J21" s="14"/>
      <c r="K21" s="14">
        <v>6.461565</v>
      </c>
      <c r="L21" s="13"/>
      <c r="M21" s="13"/>
      <c r="N21" s="13"/>
      <c r="O21" s="13"/>
      <c r="P21" s="13"/>
      <c r="Q21" s="13"/>
      <c r="R21" s="13"/>
      <c r="S21" s="13"/>
      <c r="T21" s="13"/>
      <c r="U21" s="13"/>
      <c r="V21" s="13"/>
      <c r="W21" s="13"/>
    </row>
    <row r="22" ht="24" hidden="1" customHeight="1" spans="1:23">
      <c r="A22" s="13">
        <v>13</v>
      </c>
      <c r="B22" s="13" t="s">
        <v>136</v>
      </c>
      <c r="C22" s="13" t="s">
        <v>137</v>
      </c>
      <c r="D22" s="13"/>
      <c r="E22" s="13"/>
      <c r="F22" s="13" t="s">
        <v>138</v>
      </c>
      <c r="G22" s="13" t="s">
        <v>139</v>
      </c>
      <c r="H22" s="14">
        <f t="shared" si="3"/>
        <v>802</v>
      </c>
      <c r="I22" s="14">
        <v>342</v>
      </c>
      <c r="J22" s="14">
        <v>238.5</v>
      </c>
      <c r="K22" s="14">
        <v>221.5</v>
      </c>
      <c r="L22" s="13"/>
      <c r="M22" s="13"/>
      <c r="N22" s="13"/>
      <c r="O22" s="13"/>
      <c r="P22" s="13"/>
      <c r="Q22" s="13"/>
      <c r="R22" s="13"/>
      <c r="S22" s="13"/>
      <c r="T22" s="13"/>
      <c r="U22" s="13"/>
      <c r="V22" s="13"/>
      <c r="W22" s="13"/>
    </row>
    <row r="23" ht="24" hidden="1" customHeight="1" spans="1:23">
      <c r="A23" s="13">
        <v>14</v>
      </c>
      <c r="B23" s="13" t="s">
        <v>140</v>
      </c>
      <c r="C23" s="13" t="s">
        <v>137</v>
      </c>
      <c r="D23" s="13"/>
      <c r="E23" s="13"/>
      <c r="F23" s="13" t="s">
        <v>141</v>
      </c>
      <c r="G23" s="13" t="s">
        <v>142</v>
      </c>
      <c r="H23" s="14">
        <f t="shared" si="3"/>
        <v>1991.431518</v>
      </c>
      <c r="I23" s="14">
        <v>955.85429</v>
      </c>
      <c r="J23" s="14">
        <v>305.970438</v>
      </c>
      <c r="K23" s="14">
        <v>729.60679</v>
      </c>
      <c r="L23" s="13"/>
      <c r="M23" s="13"/>
      <c r="N23" s="13"/>
      <c r="O23" s="13"/>
      <c r="P23" s="13"/>
      <c r="Q23" s="13"/>
      <c r="R23" s="13"/>
      <c r="S23" s="13"/>
      <c r="T23" s="13"/>
      <c r="U23" s="13"/>
      <c r="V23" s="13"/>
      <c r="W23" s="13"/>
    </row>
    <row r="24" ht="24" hidden="1" customHeight="1" spans="1:23">
      <c r="A24" s="13">
        <v>15</v>
      </c>
      <c r="B24" s="13" t="s">
        <v>143</v>
      </c>
      <c r="C24" s="13" t="s">
        <v>137</v>
      </c>
      <c r="D24" s="13"/>
      <c r="E24" s="13"/>
      <c r="F24" s="13" t="s">
        <v>32</v>
      </c>
      <c r="G24" s="13" t="s">
        <v>144</v>
      </c>
      <c r="H24" s="14">
        <f t="shared" si="3"/>
        <v>400</v>
      </c>
      <c r="I24" s="14">
        <v>400</v>
      </c>
      <c r="J24" s="14">
        <v>0</v>
      </c>
      <c r="K24" s="14">
        <v>0</v>
      </c>
      <c r="L24" s="13"/>
      <c r="M24" s="13"/>
      <c r="N24" s="13"/>
      <c r="O24" s="13"/>
      <c r="P24" s="13"/>
      <c r="Q24" s="13"/>
      <c r="R24" s="13"/>
      <c r="S24" s="13"/>
      <c r="T24" s="13"/>
      <c r="U24" s="13"/>
      <c r="V24" s="13"/>
      <c r="W24" s="13"/>
    </row>
    <row r="25" ht="24" hidden="1" customHeight="1" spans="1:23">
      <c r="A25" s="13">
        <v>16</v>
      </c>
      <c r="B25" s="13" t="s">
        <v>145</v>
      </c>
      <c r="C25" s="13" t="s">
        <v>137</v>
      </c>
      <c r="D25" s="13"/>
      <c r="E25" s="13"/>
      <c r="F25" s="13" t="s">
        <v>34</v>
      </c>
      <c r="G25" s="13" t="s">
        <v>146</v>
      </c>
      <c r="H25" s="14">
        <f t="shared" si="3"/>
        <v>60</v>
      </c>
      <c r="I25" s="14">
        <v>0</v>
      </c>
      <c r="J25" s="14">
        <v>60</v>
      </c>
      <c r="K25" s="14">
        <v>0</v>
      </c>
      <c r="L25" s="13"/>
      <c r="M25" s="13"/>
      <c r="N25" s="13"/>
      <c r="O25" s="13"/>
      <c r="P25" s="13"/>
      <c r="Q25" s="13"/>
      <c r="R25" s="13"/>
      <c r="S25" s="13"/>
      <c r="T25" s="13"/>
      <c r="U25" s="13"/>
      <c r="V25" s="13"/>
      <c r="W25" s="13"/>
    </row>
    <row r="26" ht="24" hidden="1" customHeight="1" spans="1:23">
      <c r="A26" s="13">
        <v>17</v>
      </c>
      <c r="B26" s="13" t="s">
        <v>147</v>
      </c>
      <c r="C26" s="13" t="s">
        <v>137</v>
      </c>
      <c r="D26" s="13"/>
      <c r="E26" s="13"/>
      <c r="F26" s="13" t="s">
        <v>34</v>
      </c>
      <c r="G26" s="13" t="s">
        <v>146</v>
      </c>
      <c r="H26" s="14">
        <f t="shared" si="3"/>
        <v>22</v>
      </c>
      <c r="I26" s="14">
        <v>0</v>
      </c>
      <c r="J26" s="14">
        <v>22</v>
      </c>
      <c r="K26" s="14">
        <v>0</v>
      </c>
      <c r="L26" s="13"/>
      <c r="M26" s="13"/>
      <c r="N26" s="13"/>
      <c r="O26" s="13"/>
      <c r="P26" s="13"/>
      <c r="Q26" s="13"/>
      <c r="R26" s="13"/>
      <c r="S26" s="13"/>
      <c r="T26" s="13"/>
      <c r="U26" s="13"/>
      <c r="V26" s="13"/>
      <c r="W26" s="13"/>
    </row>
    <row r="27" ht="24" hidden="1" customHeight="1" spans="1:23">
      <c r="A27" s="13">
        <v>18</v>
      </c>
      <c r="B27" s="13" t="s">
        <v>148</v>
      </c>
      <c r="C27" s="13" t="s">
        <v>137</v>
      </c>
      <c r="D27" s="13"/>
      <c r="E27" s="13"/>
      <c r="F27" s="13" t="s">
        <v>31</v>
      </c>
      <c r="G27" s="13" t="s">
        <v>149</v>
      </c>
      <c r="H27" s="14">
        <f t="shared" si="3"/>
        <v>80.4</v>
      </c>
      <c r="I27" s="14">
        <v>80.4</v>
      </c>
      <c r="J27" s="14">
        <v>0</v>
      </c>
      <c r="K27" s="14">
        <v>0</v>
      </c>
      <c r="L27" s="13"/>
      <c r="M27" s="13"/>
      <c r="N27" s="13"/>
      <c r="O27" s="13"/>
      <c r="P27" s="13"/>
      <c r="Q27" s="13"/>
      <c r="R27" s="13"/>
      <c r="S27" s="13"/>
      <c r="T27" s="13"/>
      <c r="U27" s="13"/>
      <c r="V27" s="13"/>
      <c r="W27" s="13"/>
    </row>
    <row r="28" ht="24" hidden="1" customHeight="1" spans="1:23">
      <c r="A28" s="13">
        <v>19</v>
      </c>
      <c r="B28" s="13" t="s">
        <v>150</v>
      </c>
      <c r="C28" s="13" t="s">
        <v>137</v>
      </c>
      <c r="D28" s="13"/>
      <c r="E28" s="13"/>
      <c r="F28" s="13" t="s">
        <v>31</v>
      </c>
      <c r="G28" s="13" t="s">
        <v>151</v>
      </c>
      <c r="H28" s="14">
        <f t="shared" si="3"/>
        <v>3.947</v>
      </c>
      <c r="I28" s="14">
        <v>3.947</v>
      </c>
      <c r="J28" s="14"/>
      <c r="K28" s="14"/>
      <c r="L28" s="13"/>
      <c r="M28" s="13"/>
      <c r="N28" s="13"/>
      <c r="O28" s="13"/>
      <c r="P28" s="13"/>
      <c r="Q28" s="13"/>
      <c r="R28" s="13"/>
      <c r="S28" s="13"/>
      <c r="T28" s="13"/>
      <c r="U28" s="13"/>
      <c r="V28" s="13"/>
      <c r="W28" s="13"/>
    </row>
    <row r="29" s="1" customFormat="1" ht="24" hidden="1" customHeight="1" spans="1:23">
      <c r="A29" s="9" t="s">
        <v>65</v>
      </c>
      <c r="B29" s="9" t="s">
        <v>14</v>
      </c>
      <c r="C29" s="9"/>
      <c r="D29" s="9"/>
      <c r="E29" s="9"/>
      <c r="F29" s="9"/>
      <c r="G29" s="9"/>
      <c r="H29" s="12">
        <f t="shared" si="3"/>
        <v>1520933.8432</v>
      </c>
      <c r="I29" s="12">
        <f>SUM(I30:I34)</f>
        <v>191.346509</v>
      </c>
      <c r="J29" s="12">
        <f t="shared" ref="J29:K29" si="4">SUM(J30:J34)</f>
        <v>1520701</v>
      </c>
      <c r="K29" s="12">
        <f t="shared" si="4"/>
        <v>41.496691</v>
      </c>
      <c r="L29" s="9"/>
      <c r="M29" s="9"/>
      <c r="N29" s="9"/>
      <c r="O29" s="9"/>
      <c r="P29" s="9"/>
      <c r="Q29" s="9"/>
      <c r="R29" s="9"/>
      <c r="S29" s="9"/>
      <c r="T29" s="9"/>
      <c r="U29" s="9"/>
      <c r="V29" s="9"/>
      <c r="W29" s="9"/>
    </row>
    <row r="30" ht="24" hidden="1" customHeight="1" spans="1:23">
      <c r="A30" s="13">
        <v>1</v>
      </c>
      <c r="B30" s="13" t="s">
        <v>152</v>
      </c>
      <c r="C30" s="13" t="s">
        <v>107</v>
      </c>
      <c r="D30" s="13"/>
      <c r="E30" s="13"/>
      <c r="F30" s="13" t="s">
        <v>34</v>
      </c>
      <c r="G30" s="13" t="s">
        <v>153</v>
      </c>
      <c r="H30" s="14">
        <f t="shared" si="3"/>
        <v>51</v>
      </c>
      <c r="I30" s="14"/>
      <c r="J30" s="14">
        <v>51</v>
      </c>
      <c r="K30" s="14"/>
      <c r="L30" s="13"/>
      <c r="M30" s="13"/>
      <c r="N30" s="13"/>
      <c r="O30" s="13"/>
      <c r="P30" s="13"/>
      <c r="Q30" s="13"/>
      <c r="R30" s="13"/>
      <c r="S30" s="13"/>
      <c r="T30" s="13"/>
      <c r="U30" s="13"/>
      <c r="V30" s="13"/>
      <c r="W30" s="13"/>
    </row>
    <row r="31" ht="32.25" customHeight="1" spans="1:23">
      <c r="A31" s="13">
        <v>2</v>
      </c>
      <c r="B31" s="13" t="s">
        <v>154</v>
      </c>
      <c r="C31" s="13" t="s">
        <v>116</v>
      </c>
      <c r="D31" s="13"/>
      <c r="E31" s="13"/>
      <c r="F31" s="13" t="s">
        <v>34</v>
      </c>
      <c r="G31" s="13" t="s">
        <v>155</v>
      </c>
      <c r="H31" s="14">
        <f t="shared" si="3"/>
        <v>1520512</v>
      </c>
      <c r="I31" s="14"/>
      <c r="J31" s="14">
        <v>1520512</v>
      </c>
      <c r="K31" s="14"/>
      <c r="L31" s="137"/>
      <c r="M31" s="13"/>
      <c r="N31" s="13"/>
      <c r="O31" s="13"/>
      <c r="P31" s="13"/>
      <c r="Q31" s="13"/>
      <c r="R31" s="13"/>
      <c r="S31" s="13"/>
      <c r="T31" s="13"/>
      <c r="U31" s="13"/>
      <c r="V31" s="13"/>
      <c r="W31" s="13"/>
    </row>
    <row r="32" ht="24" hidden="1" customHeight="1" spans="1:23">
      <c r="A32" s="13">
        <v>3</v>
      </c>
      <c r="B32" s="13" t="s">
        <v>156</v>
      </c>
      <c r="C32" s="13" t="s">
        <v>137</v>
      </c>
      <c r="D32" s="13"/>
      <c r="E32" s="13"/>
      <c r="F32" s="13" t="s">
        <v>33</v>
      </c>
      <c r="G32" s="13" t="s">
        <v>157</v>
      </c>
      <c r="H32" s="14">
        <f t="shared" ref="H32:H34" si="5">I32+J32+K32</f>
        <v>27.32</v>
      </c>
      <c r="I32" s="14"/>
      <c r="J32" s="14"/>
      <c r="K32" s="14">
        <v>27.32</v>
      </c>
      <c r="L32" s="13"/>
      <c r="M32" s="13"/>
      <c r="N32" s="13"/>
      <c r="O32" s="13"/>
      <c r="P32" s="13"/>
      <c r="Q32" s="13"/>
      <c r="R32" s="13"/>
      <c r="S32" s="13"/>
      <c r="T32" s="13"/>
      <c r="U32" s="13"/>
      <c r="V32" s="13"/>
      <c r="W32" s="13"/>
    </row>
    <row r="33" ht="24" hidden="1" customHeight="1" spans="1:23">
      <c r="A33" s="13">
        <v>4</v>
      </c>
      <c r="B33" s="13" t="s">
        <v>158</v>
      </c>
      <c r="C33" s="13" t="s">
        <v>137</v>
      </c>
      <c r="D33" s="13"/>
      <c r="E33" s="13"/>
      <c r="F33" s="13" t="s">
        <v>159</v>
      </c>
      <c r="G33" s="13" t="s">
        <v>151</v>
      </c>
      <c r="H33" s="14">
        <f t="shared" si="5"/>
        <v>148.79</v>
      </c>
      <c r="I33" s="14">
        <v>134.613309</v>
      </c>
      <c r="J33" s="14">
        <v>0</v>
      </c>
      <c r="K33" s="14">
        <v>14.176691</v>
      </c>
      <c r="L33" s="13"/>
      <c r="M33" s="13"/>
      <c r="N33" s="13"/>
      <c r="O33" s="13"/>
      <c r="P33" s="13"/>
      <c r="Q33" s="13"/>
      <c r="R33" s="13"/>
      <c r="S33" s="13"/>
      <c r="T33" s="13"/>
      <c r="U33" s="13"/>
      <c r="V33" s="13"/>
      <c r="W33" s="13"/>
    </row>
    <row r="34" ht="24" hidden="1" customHeight="1" spans="1:23">
      <c r="A34" s="13">
        <v>5</v>
      </c>
      <c r="B34" s="13" t="s">
        <v>160</v>
      </c>
      <c r="C34" s="13" t="s">
        <v>137</v>
      </c>
      <c r="D34" s="13"/>
      <c r="E34" s="13"/>
      <c r="F34" s="13" t="s">
        <v>161</v>
      </c>
      <c r="G34" s="13" t="s">
        <v>162</v>
      </c>
      <c r="H34" s="14">
        <f t="shared" si="5"/>
        <v>194.7332</v>
      </c>
      <c r="I34" s="14">
        <v>56.7332</v>
      </c>
      <c r="J34" s="14">
        <v>138</v>
      </c>
      <c r="K34" s="14"/>
      <c r="L34" s="13"/>
      <c r="M34" s="13"/>
      <c r="N34" s="13"/>
      <c r="O34" s="13"/>
      <c r="P34" s="13"/>
      <c r="Q34" s="13"/>
      <c r="R34" s="13"/>
      <c r="S34" s="13"/>
      <c r="T34" s="13"/>
      <c r="U34" s="13"/>
      <c r="V34" s="13"/>
      <c r="W34" s="13"/>
    </row>
    <row r="35" ht="24" hidden="1" customHeight="1" spans="1:23">
      <c r="A35" s="13" t="s">
        <v>66</v>
      </c>
      <c r="B35" s="13" t="s">
        <v>15</v>
      </c>
      <c r="C35" s="13"/>
      <c r="D35" s="13"/>
      <c r="E35" s="13"/>
      <c r="F35" s="13"/>
      <c r="G35" s="13"/>
      <c r="H35" s="14"/>
      <c r="I35" s="14"/>
      <c r="J35" s="14"/>
      <c r="K35" s="14"/>
      <c r="L35" s="13"/>
      <c r="M35" s="13"/>
      <c r="N35" s="13"/>
      <c r="O35" s="13"/>
      <c r="P35" s="13"/>
      <c r="Q35" s="13"/>
      <c r="R35" s="13"/>
      <c r="S35" s="13"/>
      <c r="T35" s="13"/>
      <c r="U35" s="13"/>
      <c r="V35" s="13"/>
      <c r="W35" s="13"/>
    </row>
    <row r="36" ht="24" hidden="1" customHeight="1" spans="1:23">
      <c r="A36" s="13">
        <v>1</v>
      </c>
      <c r="B36" s="13"/>
      <c r="C36" s="13"/>
      <c r="D36" s="13"/>
      <c r="E36" s="13"/>
      <c r="F36" s="13"/>
      <c r="G36" s="13"/>
      <c r="H36" s="14"/>
      <c r="I36" s="14"/>
      <c r="J36" s="14"/>
      <c r="K36" s="14"/>
      <c r="L36" s="13"/>
      <c r="M36" s="13"/>
      <c r="N36" s="13"/>
      <c r="O36" s="13"/>
      <c r="P36" s="13"/>
      <c r="Q36" s="13"/>
      <c r="R36" s="13"/>
      <c r="S36" s="13"/>
      <c r="T36" s="13"/>
      <c r="U36" s="13"/>
      <c r="V36" s="13"/>
      <c r="W36" s="13"/>
    </row>
    <row r="37" ht="24" hidden="1" customHeight="1" spans="1:23">
      <c r="A37" s="13" t="s">
        <v>64</v>
      </c>
      <c r="B37" s="13"/>
      <c r="C37" s="13"/>
      <c r="D37" s="13"/>
      <c r="E37" s="13"/>
      <c r="F37" s="13"/>
      <c r="G37" s="13"/>
      <c r="H37" s="14"/>
      <c r="I37" s="14"/>
      <c r="J37" s="14"/>
      <c r="K37" s="14"/>
      <c r="L37" s="13"/>
      <c r="M37" s="13"/>
      <c r="N37" s="13"/>
      <c r="O37" s="13"/>
      <c r="P37" s="13"/>
      <c r="Q37" s="13"/>
      <c r="R37" s="13"/>
      <c r="S37" s="13"/>
      <c r="T37" s="13"/>
      <c r="U37" s="13"/>
      <c r="V37" s="13"/>
      <c r="W37" s="13"/>
    </row>
    <row r="38" ht="24" hidden="1" customHeight="1" spans="1:23">
      <c r="A38" s="13" t="s">
        <v>67</v>
      </c>
      <c r="B38" s="13" t="s">
        <v>16</v>
      </c>
      <c r="C38" s="13"/>
      <c r="D38" s="13"/>
      <c r="E38" s="13"/>
      <c r="F38" s="13"/>
      <c r="G38" s="13"/>
      <c r="H38" s="14"/>
      <c r="I38" s="14"/>
      <c r="J38" s="14"/>
      <c r="K38" s="14"/>
      <c r="L38" s="13"/>
      <c r="M38" s="13"/>
      <c r="N38" s="13"/>
      <c r="O38" s="13"/>
      <c r="P38" s="13"/>
      <c r="Q38" s="13"/>
      <c r="R38" s="13"/>
      <c r="S38" s="13"/>
      <c r="T38" s="13"/>
      <c r="U38" s="13"/>
      <c r="V38" s="13"/>
      <c r="W38" s="13"/>
    </row>
    <row r="39" ht="24" hidden="1" customHeight="1" spans="1:23">
      <c r="A39" s="13">
        <v>1</v>
      </c>
      <c r="B39" s="13"/>
      <c r="C39" s="13"/>
      <c r="D39" s="13"/>
      <c r="E39" s="13"/>
      <c r="F39" s="13"/>
      <c r="G39" s="13"/>
      <c r="H39" s="14"/>
      <c r="I39" s="14"/>
      <c r="J39" s="14"/>
      <c r="K39" s="14"/>
      <c r="L39" s="13"/>
      <c r="M39" s="13"/>
      <c r="N39" s="13"/>
      <c r="O39" s="13"/>
      <c r="P39" s="13"/>
      <c r="Q39" s="13"/>
      <c r="R39" s="13"/>
      <c r="S39" s="13"/>
      <c r="T39" s="13"/>
      <c r="U39" s="13"/>
      <c r="V39" s="13"/>
      <c r="W39" s="13"/>
    </row>
    <row r="40" ht="24" hidden="1" customHeight="1" spans="1:23">
      <c r="A40" s="13" t="s">
        <v>64</v>
      </c>
      <c r="B40" s="13"/>
      <c r="C40" s="13"/>
      <c r="D40" s="13"/>
      <c r="E40" s="13"/>
      <c r="F40" s="13"/>
      <c r="G40" s="13"/>
      <c r="H40" s="14"/>
      <c r="I40" s="14"/>
      <c r="J40" s="14"/>
      <c r="K40" s="14"/>
      <c r="L40" s="13"/>
      <c r="M40" s="13"/>
      <c r="N40" s="13"/>
      <c r="O40" s="13"/>
      <c r="P40" s="13"/>
      <c r="Q40" s="13"/>
      <c r="R40" s="13"/>
      <c r="S40" s="13"/>
      <c r="T40" s="13"/>
      <c r="U40" s="13"/>
      <c r="V40" s="13"/>
      <c r="W40" s="13"/>
    </row>
    <row r="41" ht="24" hidden="1" customHeight="1" spans="1:23">
      <c r="A41" s="13" t="s">
        <v>68</v>
      </c>
      <c r="B41" s="13" t="s">
        <v>17</v>
      </c>
      <c r="C41" s="13"/>
      <c r="D41" s="13"/>
      <c r="E41" s="13"/>
      <c r="F41" s="13"/>
      <c r="G41" s="13"/>
      <c r="H41" s="14"/>
      <c r="I41" s="14"/>
      <c r="J41" s="14"/>
      <c r="K41" s="14"/>
      <c r="L41" s="13"/>
      <c r="M41" s="13"/>
      <c r="N41" s="13"/>
      <c r="O41" s="13"/>
      <c r="P41" s="13"/>
      <c r="Q41" s="13"/>
      <c r="R41" s="13"/>
      <c r="S41" s="13"/>
      <c r="T41" s="13"/>
      <c r="U41" s="13"/>
      <c r="V41" s="13"/>
      <c r="W41" s="13"/>
    </row>
    <row r="42" ht="24" hidden="1" customHeight="1" spans="1:23">
      <c r="A42" s="13">
        <v>1</v>
      </c>
      <c r="B42" s="13"/>
      <c r="C42" s="13"/>
      <c r="D42" s="13"/>
      <c r="E42" s="13"/>
      <c r="F42" s="13"/>
      <c r="G42" s="13"/>
      <c r="H42" s="14"/>
      <c r="I42" s="14"/>
      <c r="J42" s="14"/>
      <c r="K42" s="14"/>
      <c r="L42" s="13"/>
      <c r="M42" s="13"/>
      <c r="N42" s="13"/>
      <c r="O42" s="13"/>
      <c r="P42" s="13"/>
      <c r="Q42" s="13"/>
      <c r="R42" s="13"/>
      <c r="S42" s="13"/>
      <c r="T42" s="13"/>
      <c r="U42" s="13"/>
      <c r="V42" s="13"/>
      <c r="W42" s="13"/>
    </row>
    <row r="43" ht="24" hidden="1" customHeight="1" spans="1:23">
      <c r="A43" s="13" t="s">
        <v>64</v>
      </c>
      <c r="B43" s="13"/>
      <c r="C43" s="13"/>
      <c r="D43" s="13"/>
      <c r="E43" s="13"/>
      <c r="F43" s="13"/>
      <c r="G43" s="13"/>
      <c r="H43" s="14"/>
      <c r="I43" s="14"/>
      <c r="J43" s="14"/>
      <c r="K43" s="14"/>
      <c r="L43" s="13"/>
      <c r="M43" s="13"/>
      <c r="N43" s="13"/>
      <c r="O43" s="13"/>
      <c r="P43" s="13"/>
      <c r="Q43" s="13"/>
      <c r="R43" s="13"/>
      <c r="S43" s="13"/>
      <c r="T43" s="13"/>
      <c r="U43" s="13"/>
      <c r="V43" s="13"/>
      <c r="W43" s="13"/>
    </row>
    <row r="44" ht="24" hidden="1" customHeight="1" spans="1:23">
      <c r="A44" s="13" t="s">
        <v>69</v>
      </c>
      <c r="B44" s="13" t="s">
        <v>18</v>
      </c>
      <c r="C44" s="13"/>
      <c r="D44" s="13"/>
      <c r="E44" s="13"/>
      <c r="F44" s="13"/>
      <c r="G44" s="13"/>
      <c r="H44" s="14"/>
      <c r="I44" s="14"/>
      <c r="J44" s="14"/>
      <c r="K44" s="14"/>
      <c r="L44" s="13"/>
      <c r="M44" s="13"/>
      <c r="N44" s="13"/>
      <c r="O44" s="13"/>
      <c r="P44" s="13"/>
      <c r="Q44" s="13"/>
      <c r="R44" s="13"/>
      <c r="S44" s="13"/>
      <c r="T44" s="13"/>
      <c r="U44" s="13"/>
      <c r="V44" s="13"/>
      <c r="W44" s="13"/>
    </row>
    <row r="45" ht="24" hidden="1" customHeight="1" spans="1:23">
      <c r="A45" s="13">
        <v>1</v>
      </c>
      <c r="B45" s="13"/>
      <c r="C45" s="13"/>
      <c r="D45" s="13"/>
      <c r="E45" s="13"/>
      <c r="F45" s="13"/>
      <c r="G45" s="13"/>
      <c r="H45" s="14"/>
      <c r="I45" s="14"/>
      <c r="J45" s="14"/>
      <c r="K45" s="14"/>
      <c r="L45" s="13"/>
      <c r="M45" s="13"/>
      <c r="N45" s="13"/>
      <c r="O45" s="13"/>
      <c r="P45" s="13"/>
      <c r="Q45" s="13"/>
      <c r="R45" s="13"/>
      <c r="S45" s="13"/>
      <c r="T45" s="13"/>
      <c r="U45" s="13"/>
      <c r="V45" s="13"/>
      <c r="W45" s="13"/>
    </row>
    <row r="46" ht="24" hidden="1" customHeight="1" spans="1:23">
      <c r="A46" s="13" t="s">
        <v>64</v>
      </c>
      <c r="B46" s="13"/>
      <c r="C46" s="13"/>
      <c r="D46" s="13"/>
      <c r="E46" s="13"/>
      <c r="F46" s="13"/>
      <c r="G46" s="13"/>
      <c r="H46" s="14"/>
      <c r="I46" s="14"/>
      <c r="J46" s="14"/>
      <c r="K46" s="14"/>
      <c r="L46" s="13"/>
      <c r="M46" s="13"/>
      <c r="N46" s="13"/>
      <c r="O46" s="13"/>
      <c r="P46" s="13"/>
      <c r="Q46" s="13"/>
      <c r="R46" s="13"/>
      <c r="S46" s="13"/>
      <c r="T46" s="13"/>
      <c r="U46" s="13"/>
      <c r="V46" s="13"/>
      <c r="W46" s="13"/>
    </row>
    <row r="47" ht="24" hidden="1" customHeight="1" spans="1:23">
      <c r="A47" s="13" t="s">
        <v>70</v>
      </c>
      <c r="B47" s="13" t="s">
        <v>19</v>
      </c>
      <c r="C47" s="13"/>
      <c r="D47" s="13"/>
      <c r="E47" s="13"/>
      <c r="F47" s="13"/>
      <c r="G47" s="13"/>
      <c r="H47" s="14"/>
      <c r="I47" s="14"/>
      <c r="J47" s="14"/>
      <c r="K47" s="14"/>
      <c r="L47" s="13"/>
      <c r="M47" s="13"/>
      <c r="N47" s="13"/>
      <c r="O47" s="13"/>
      <c r="P47" s="13"/>
      <c r="Q47" s="13"/>
      <c r="R47" s="13"/>
      <c r="S47" s="13"/>
      <c r="T47" s="13"/>
      <c r="U47" s="13"/>
      <c r="V47" s="13"/>
      <c r="W47" s="13"/>
    </row>
    <row r="48" ht="24" hidden="1" customHeight="1" spans="1:23">
      <c r="A48" s="13">
        <v>1</v>
      </c>
      <c r="B48" s="13"/>
      <c r="C48" s="13"/>
      <c r="D48" s="13"/>
      <c r="E48" s="13"/>
      <c r="F48" s="13"/>
      <c r="G48" s="13"/>
      <c r="H48" s="14"/>
      <c r="I48" s="14"/>
      <c r="J48" s="14"/>
      <c r="K48" s="14"/>
      <c r="L48" s="13"/>
      <c r="M48" s="13"/>
      <c r="N48" s="13"/>
      <c r="O48" s="13"/>
      <c r="P48" s="13"/>
      <c r="Q48" s="13"/>
      <c r="R48" s="13"/>
      <c r="S48" s="13"/>
      <c r="T48" s="13"/>
      <c r="U48" s="13"/>
      <c r="V48" s="13"/>
      <c r="W48" s="13"/>
    </row>
    <row r="49" ht="24" hidden="1" customHeight="1" spans="1:23">
      <c r="A49" s="13" t="s">
        <v>64</v>
      </c>
      <c r="B49" s="13"/>
      <c r="C49" s="13"/>
      <c r="D49" s="13"/>
      <c r="E49" s="13"/>
      <c r="F49" s="13"/>
      <c r="G49" s="13"/>
      <c r="H49" s="14"/>
      <c r="I49" s="14"/>
      <c r="J49" s="14"/>
      <c r="K49" s="14"/>
      <c r="L49" s="13"/>
      <c r="M49" s="13"/>
      <c r="N49" s="13"/>
      <c r="O49" s="13"/>
      <c r="P49" s="13"/>
      <c r="Q49" s="13"/>
      <c r="R49" s="13"/>
      <c r="S49" s="13"/>
      <c r="T49" s="13"/>
      <c r="U49" s="13"/>
      <c r="V49" s="13"/>
      <c r="W49" s="13"/>
    </row>
    <row r="50" ht="24" hidden="1" customHeight="1" spans="1:23">
      <c r="A50" s="13" t="s">
        <v>71</v>
      </c>
      <c r="B50" s="13" t="s">
        <v>20</v>
      </c>
      <c r="C50" s="13"/>
      <c r="D50" s="13"/>
      <c r="E50" s="13"/>
      <c r="F50" s="13"/>
      <c r="G50" s="13"/>
      <c r="H50" s="14"/>
      <c r="I50" s="14"/>
      <c r="J50" s="14"/>
      <c r="K50" s="14"/>
      <c r="L50" s="13"/>
      <c r="M50" s="13"/>
      <c r="N50" s="13"/>
      <c r="O50" s="13"/>
      <c r="P50" s="13"/>
      <c r="Q50" s="13"/>
      <c r="R50" s="13"/>
      <c r="S50" s="13"/>
      <c r="T50" s="13"/>
      <c r="U50" s="13"/>
      <c r="V50" s="13"/>
      <c r="W50" s="13"/>
    </row>
    <row r="51" ht="24" hidden="1" customHeight="1" spans="1:23">
      <c r="A51" s="13">
        <v>1</v>
      </c>
      <c r="B51" s="13"/>
      <c r="C51" s="13"/>
      <c r="D51" s="13"/>
      <c r="E51" s="13"/>
      <c r="F51" s="13"/>
      <c r="G51" s="13"/>
      <c r="H51" s="14"/>
      <c r="I51" s="14"/>
      <c r="J51" s="14"/>
      <c r="K51" s="14"/>
      <c r="L51" s="13"/>
      <c r="M51" s="13"/>
      <c r="N51" s="13"/>
      <c r="O51" s="13"/>
      <c r="P51" s="13"/>
      <c r="Q51" s="13"/>
      <c r="R51" s="13"/>
      <c r="S51" s="13"/>
      <c r="T51" s="13"/>
      <c r="U51" s="13"/>
      <c r="V51" s="13"/>
      <c r="W51" s="13"/>
    </row>
    <row r="52" ht="24" hidden="1" customHeight="1" spans="1:23">
      <c r="A52" s="13" t="s">
        <v>64</v>
      </c>
      <c r="B52" s="13"/>
      <c r="C52" s="13"/>
      <c r="D52" s="13"/>
      <c r="E52" s="13"/>
      <c r="F52" s="13"/>
      <c r="G52" s="13"/>
      <c r="H52" s="14"/>
      <c r="I52" s="14"/>
      <c r="J52" s="14"/>
      <c r="K52" s="14"/>
      <c r="L52" s="13"/>
      <c r="M52" s="13"/>
      <c r="N52" s="13"/>
      <c r="O52" s="13"/>
      <c r="P52" s="13"/>
      <c r="Q52" s="13"/>
      <c r="R52" s="13"/>
      <c r="S52" s="13"/>
      <c r="T52" s="13"/>
      <c r="U52" s="13"/>
      <c r="V52" s="13"/>
      <c r="W52" s="13"/>
    </row>
    <row r="53" ht="24" hidden="1" customHeight="1" spans="1:23">
      <c r="A53" s="13" t="s">
        <v>72</v>
      </c>
      <c r="B53" s="13" t="s">
        <v>21</v>
      </c>
      <c r="C53" s="13"/>
      <c r="D53" s="13"/>
      <c r="E53" s="13"/>
      <c r="F53" s="13"/>
      <c r="G53" s="13"/>
      <c r="H53" s="14"/>
      <c r="I53" s="14"/>
      <c r="J53" s="14"/>
      <c r="K53" s="14"/>
      <c r="L53" s="13"/>
      <c r="M53" s="13"/>
      <c r="N53" s="13"/>
      <c r="O53" s="13"/>
      <c r="P53" s="13"/>
      <c r="Q53" s="13"/>
      <c r="R53" s="13"/>
      <c r="S53" s="13"/>
      <c r="T53" s="13"/>
      <c r="U53" s="13"/>
      <c r="V53" s="13"/>
      <c r="W53" s="13"/>
    </row>
    <row r="54" ht="24" hidden="1" customHeight="1" spans="1:23">
      <c r="A54" s="13">
        <v>1</v>
      </c>
      <c r="B54" s="13"/>
      <c r="C54" s="13"/>
      <c r="D54" s="13"/>
      <c r="E54" s="13"/>
      <c r="F54" s="13"/>
      <c r="G54" s="13"/>
      <c r="H54" s="14"/>
      <c r="I54" s="14"/>
      <c r="J54" s="14"/>
      <c r="K54" s="14"/>
      <c r="L54" s="13"/>
      <c r="M54" s="13"/>
      <c r="N54" s="13"/>
      <c r="O54" s="13"/>
      <c r="P54" s="13"/>
      <c r="Q54" s="13"/>
      <c r="R54" s="13"/>
      <c r="S54" s="13"/>
      <c r="T54" s="13"/>
      <c r="U54" s="13"/>
      <c r="V54" s="13"/>
      <c r="W54" s="13"/>
    </row>
    <row r="55" ht="24" hidden="1" customHeight="1" spans="1:23">
      <c r="A55" s="13" t="s">
        <v>64</v>
      </c>
      <c r="B55" s="13"/>
      <c r="C55" s="13"/>
      <c r="D55" s="13"/>
      <c r="E55" s="13"/>
      <c r="F55" s="13"/>
      <c r="G55" s="13"/>
      <c r="H55" s="14"/>
      <c r="I55" s="14"/>
      <c r="J55" s="14"/>
      <c r="K55" s="14"/>
      <c r="L55" s="13"/>
      <c r="M55" s="13"/>
      <c r="N55" s="13"/>
      <c r="O55" s="13"/>
      <c r="P55" s="13"/>
      <c r="Q55" s="13"/>
      <c r="R55" s="13"/>
      <c r="S55" s="13"/>
      <c r="T55" s="13"/>
      <c r="U55" s="13"/>
      <c r="V55" s="13"/>
      <c r="W55" s="13"/>
    </row>
    <row r="56" ht="24" hidden="1" customHeight="1" spans="1:23">
      <c r="A56" s="13" t="s">
        <v>73</v>
      </c>
      <c r="B56" s="13" t="s">
        <v>22</v>
      </c>
      <c r="C56" s="13"/>
      <c r="D56" s="13"/>
      <c r="E56" s="13"/>
      <c r="F56" s="13"/>
      <c r="G56" s="13"/>
      <c r="H56" s="14"/>
      <c r="I56" s="14"/>
      <c r="J56" s="14"/>
      <c r="K56" s="14"/>
      <c r="L56" s="13"/>
      <c r="M56" s="13"/>
      <c r="N56" s="13"/>
      <c r="O56" s="13"/>
      <c r="P56" s="13"/>
      <c r="Q56" s="13"/>
      <c r="R56" s="13"/>
      <c r="S56" s="13"/>
      <c r="T56" s="13"/>
      <c r="U56" s="13"/>
      <c r="V56" s="13"/>
      <c r="W56" s="13"/>
    </row>
    <row r="57" ht="24" hidden="1" customHeight="1" spans="1:23">
      <c r="A57" s="13">
        <v>1</v>
      </c>
      <c r="B57" s="13"/>
      <c r="C57" s="13"/>
      <c r="D57" s="13"/>
      <c r="E57" s="13"/>
      <c r="F57" s="13"/>
      <c r="G57" s="13"/>
      <c r="H57" s="14"/>
      <c r="I57" s="14"/>
      <c r="J57" s="14"/>
      <c r="K57" s="14"/>
      <c r="L57" s="13"/>
      <c r="M57" s="13"/>
      <c r="N57" s="13"/>
      <c r="O57" s="13"/>
      <c r="P57" s="13"/>
      <c r="Q57" s="13"/>
      <c r="R57" s="13"/>
      <c r="S57" s="13"/>
      <c r="T57" s="13"/>
      <c r="U57" s="13"/>
      <c r="V57" s="13"/>
      <c r="W57" s="13"/>
    </row>
    <row r="58" ht="24" hidden="1" customHeight="1" spans="1:23">
      <c r="A58" s="13" t="s">
        <v>64</v>
      </c>
      <c r="B58" s="13"/>
      <c r="C58" s="13"/>
      <c r="D58" s="13"/>
      <c r="E58" s="13"/>
      <c r="F58" s="13"/>
      <c r="G58" s="13"/>
      <c r="H58" s="14"/>
      <c r="I58" s="14"/>
      <c r="J58" s="14"/>
      <c r="K58" s="14"/>
      <c r="L58" s="13"/>
      <c r="M58" s="13"/>
      <c r="N58" s="13"/>
      <c r="O58" s="13"/>
      <c r="P58" s="13"/>
      <c r="Q58" s="13"/>
      <c r="R58" s="13"/>
      <c r="S58" s="13"/>
      <c r="T58" s="13"/>
      <c r="U58" s="13"/>
      <c r="V58" s="13"/>
      <c r="W58" s="13"/>
    </row>
    <row r="59" s="1" customFormat="1" ht="24" hidden="1" customHeight="1" spans="1:23">
      <c r="A59" s="9" t="s">
        <v>74</v>
      </c>
      <c r="B59" s="9" t="s">
        <v>23</v>
      </c>
      <c r="C59" s="9"/>
      <c r="D59" s="9"/>
      <c r="E59" s="9"/>
      <c r="F59" s="9"/>
      <c r="G59" s="9"/>
      <c r="H59" s="12">
        <f>I59+J59+K59</f>
        <v>8502371.178946</v>
      </c>
      <c r="I59" s="12">
        <f t="shared" ref="I59:K59" si="6">SUM(I60:I90)</f>
        <v>2001154.95443</v>
      </c>
      <c r="J59" s="12">
        <f t="shared" si="6"/>
        <v>1500485.289562</v>
      </c>
      <c r="K59" s="12">
        <f t="shared" si="6"/>
        <v>5000730.934954</v>
      </c>
      <c r="L59" s="9"/>
      <c r="M59" s="9"/>
      <c r="N59" s="9"/>
      <c r="O59" s="9"/>
      <c r="P59" s="9"/>
      <c r="Q59" s="9"/>
      <c r="R59" s="9"/>
      <c r="S59" s="9"/>
      <c r="T59" s="9"/>
      <c r="U59" s="9"/>
      <c r="V59" s="9"/>
      <c r="W59" s="9"/>
    </row>
    <row r="60" ht="24" hidden="1" customHeight="1" spans="1:23">
      <c r="A60" s="13">
        <v>1</v>
      </c>
      <c r="B60" s="13" t="s">
        <v>163</v>
      </c>
      <c r="C60" s="13" t="s">
        <v>107</v>
      </c>
      <c r="D60" s="13"/>
      <c r="E60" s="13"/>
      <c r="F60" s="13" t="s">
        <v>34</v>
      </c>
      <c r="G60" s="13" t="s">
        <v>153</v>
      </c>
      <c r="H60" s="14">
        <f t="shared" ref="H60:H90" si="7">I60+J60+K60</f>
        <v>82.29</v>
      </c>
      <c r="I60" s="14"/>
      <c r="J60" s="14">
        <v>82.29</v>
      </c>
      <c r="K60" s="14"/>
      <c r="L60" s="13"/>
      <c r="M60" s="13"/>
      <c r="N60" s="13"/>
      <c r="O60" s="13"/>
      <c r="P60" s="13"/>
      <c r="Q60" s="13"/>
      <c r="R60" s="13"/>
      <c r="S60" s="13"/>
      <c r="T60" s="13"/>
      <c r="U60" s="13"/>
      <c r="V60" s="13"/>
      <c r="W60" s="13"/>
    </row>
    <row r="61" ht="24" hidden="1" customHeight="1" spans="1:23">
      <c r="A61" s="13">
        <v>2</v>
      </c>
      <c r="B61" s="13" t="s">
        <v>164</v>
      </c>
      <c r="C61" s="13" t="s">
        <v>107</v>
      </c>
      <c r="D61" s="13"/>
      <c r="E61" s="13"/>
      <c r="F61" s="13" t="s">
        <v>34</v>
      </c>
      <c r="G61" s="13" t="s">
        <v>153</v>
      </c>
      <c r="H61" s="14">
        <f t="shared" si="7"/>
        <v>14.87</v>
      </c>
      <c r="I61" s="14"/>
      <c r="J61" s="14">
        <v>14.87</v>
      </c>
      <c r="K61" s="14"/>
      <c r="L61" s="13"/>
      <c r="M61" s="13"/>
      <c r="N61" s="13"/>
      <c r="O61" s="13"/>
      <c r="P61" s="13"/>
      <c r="Q61" s="13"/>
      <c r="R61" s="13"/>
      <c r="S61" s="13"/>
      <c r="T61" s="13"/>
      <c r="U61" s="13"/>
      <c r="V61" s="13"/>
      <c r="W61" s="13"/>
    </row>
    <row r="62" ht="24" customHeight="1" spans="1:23">
      <c r="A62" s="13">
        <v>3</v>
      </c>
      <c r="B62" s="13" t="s">
        <v>165</v>
      </c>
      <c r="C62" s="13" t="s">
        <v>116</v>
      </c>
      <c r="D62" s="13"/>
      <c r="E62" s="13"/>
      <c r="F62" s="13" t="s">
        <v>134</v>
      </c>
      <c r="G62" s="13" t="s">
        <v>166</v>
      </c>
      <c r="H62" s="14">
        <f t="shared" si="7"/>
        <v>2000000</v>
      </c>
      <c r="I62" s="14">
        <v>2000000</v>
      </c>
      <c r="J62" s="14"/>
      <c r="K62" s="14"/>
      <c r="L62" s="13"/>
      <c r="M62" s="13"/>
      <c r="N62" s="13"/>
      <c r="O62" s="13"/>
      <c r="P62" s="13"/>
      <c r="Q62" s="13"/>
      <c r="R62" s="13"/>
      <c r="S62" s="13"/>
      <c r="T62" s="13"/>
      <c r="U62" s="13"/>
      <c r="V62" s="13"/>
      <c r="W62" s="13"/>
    </row>
    <row r="63" ht="24" customHeight="1" spans="1:23">
      <c r="A63" s="13">
        <v>4</v>
      </c>
      <c r="B63" s="13" t="s">
        <v>167</v>
      </c>
      <c r="C63" s="13" t="s">
        <v>116</v>
      </c>
      <c r="D63" s="13"/>
      <c r="E63" s="13"/>
      <c r="F63" s="13" t="s">
        <v>33</v>
      </c>
      <c r="G63" s="13" t="s">
        <v>120</v>
      </c>
      <c r="H63" s="14">
        <f t="shared" si="7"/>
        <v>700000</v>
      </c>
      <c r="I63" s="14"/>
      <c r="J63" s="14"/>
      <c r="K63" s="14">
        <v>700000</v>
      </c>
      <c r="L63" s="13"/>
      <c r="M63" s="13"/>
      <c r="N63" s="13"/>
      <c r="O63" s="13"/>
      <c r="P63" s="13"/>
      <c r="Q63" s="13"/>
      <c r="R63" s="13"/>
      <c r="S63" s="13"/>
      <c r="T63" s="13"/>
      <c r="U63" s="13"/>
      <c r="V63" s="13"/>
      <c r="W63" s="13"/>
    </row>
    <row r="64" ht="24" customHeight="1" spans="1:23">
      <c r="A64" s="13">
        <v>5</v>
      </c>
      <c r="B64" s="13" t="s">
        <v>168</v>
      </c>
      <c r="C64" s="13" t="s">
        <v>116</v>
      </c>
      <c r="D64" s="13"/>
      <c r="E64" s="13"/>
      <c r="F64" s="13" t="s">
        <v>33</v>
      </c>
      <c r="G64" s="13" t="s">
        <v>120</v>
      </c>
      <c r="H64" s="14">
        <f t="shared" si="7"/>
        <v>1500000</v>
      </c>
      <c r="I64" s="14"/>
      <c r="J64" s="14"/>
      <c r="K64" s="14">
        <v>1500000</v>
      </c>
      <c r="L64" s="13"/>
      <c r="M64" s="13"/>
      <c r="N64" s="13"/>
      <c r="O64" s="13"/>
      <c r="P64" s="13"/>
      <c r="Q64" s="13"/>
      <c r="R64" s="13"/>
      <c r="S64" s="13"/>
      <c r="T64" s="13"/>
      <c r="U64" s="13"/>
      <c r="V64" s="13"/>
      <c r="W64" s="13"/>
    </row>
    <row r="65" ht="24" customHeight="1" spans="1:23">
      <c r="A65" s="13">
        <v>6</v>
      </c>
      <c r="B65" s="13" t="s">
        <v>169</v>
      </c>
      <c r="C65" s="13" t="s">
        <v>116</v>
      </c>
      <c r="D65" s="13"/>
      <c r="E65" s="13"/>
      <c r="F65" s="13" t="s">
        <v>33</v>
      </c>
      <c r="G65" s="13" t="s">
        <v>120</v>
      </c>
      <c r="H65" s="14">
        <f t="shared" si="7"/>
        <v>700000</v>
      </c>
      <c r="I65" s="14"/>
      <c r="J65" s="14"/>
      <c r="K65" s="14">
        <v>700000</v>
      </c>
      <c r="L65" s="13"/>
      <c r="M65" s="13"/>
      <c r="N65" s="13"/>
      <c r="O65" s="13"/>
      <c r="P65" s="13"/>
      <c r="Q65" s="13"/>
      <c r="R65" s="13"/>
      <c r="S65" s="13"/>
      <c r="T65" s="13"/>
      <c r="U65" s="13"/>
      <c r="V65" s="13"/>
      <c r="W65" s="13"/>
    </row>
    <row r="66" ht="24" customHeight="1" spans="1:23">
      <c r="A66" s="13">
        <v>7</v>
      </c>
      <c r="B66" s="13" t="s">
        <v>170</v>
      </c>
      <c r="C66" s="13" t="s">
        <v>116</v>
      </c>
      <c r="D66" s="13"/>
      <c r="E66" s="13"/>
      <c r="F66" s="13" t="s">
        <v>33</v>
      </c>
      <c r="G66" s="13" t="s">
        <v>120</v>
      </c>
      <c r="H66" s="14">
        <f t="shared" si="7"/>
        <v>1600000</v>
      </c>
      <c r="I66" s="14"/>
      <c r="J66" s="14">
        <v>1500000</v>
      </c>
      <c r="K66" s="14">
        <v>100000</v>
      </c>
      <c r="L66" s="13"/>
      <c r="M66" s="13"/>
      <c r="N66" s="13"/>
      <c r="O66" s="13"/>
      <c r="P66" s="13"/>
      <c r="Q66" s="13"/>
      <c r="R66" s="13"/>
      <c r="S66" s="13"/>
      <c r="T66" s="13"/>
      <c r="U66" s="13"/>
      <c r="V66" s="13"/>
      <c r="W66" s="13"/>
    </row>
    <row r="67" ht="24" customHeight="1" spans="1:23">
      <c r="A67" s="13">
        <v>8</v>
      </c>
      <c r="B67" s="13" t="s">
        <v>171</v>
      </c>
      <c r="C67" s="13" t="s">
        <v>116</v>
      </c>
      <c r="D67" s="13"/>
      <c r="E67" s="13"/>
      <c r="F67" s="13" t="s">
        <v>33</v>
      </c>
      <c r="G67" s="13" t="s">
        <v>120</v>
      </c>
      <c r="H67" s="14">
        <f t="shared" si="7"/>
        <v>1500000</v>
      </c>
      <c r="I67" s="14"/>
      <c r="J67" s="14"/>
      <c r="K67" s="14">
        <v>1500000</v>
      </c>
      <c r="L67" s="13"/>
      <c r="M67" s="13"/>
      <c r="N67" s="13"/>
      <c r="O67" s="13"/>
      <c r="P67" s="13"/>
      <c r="Q67" s="13"/>
      <c r="R67" s="13"/>
      <c r="S67" s="13"/>
      <c r="T67" s="13"/>
      <c r="U67" s="13"/>
      <c r="V67" s="13"/>
      <c r="W67" s="13"/>
    </row>
    <row r="68" ht="24" customHeight="1" spans="1:23">
      <c r="A68" s="13">
        <v>9</v>
      </c>
      <c r="B68" s="13" t="s">
        <v>172</v>
      </c>
      <c r="C68" s="13" t="s">
        <v>116</v>
      </c>
      <c r="D68" s="13"/>
      <c r="E68" s="13"/>
      <c r="F68" s="13" t="s">
        <v>33</v>
      </c>
      <c r="G68" s="13" t="s">
        <v>120</v>
      </c>
      <c r="H68" s="14">
        <f t="shared" si="7"/>
        <v>500000</v>
      </c>
      <c r="I68" s="14"/>
      <c r="J68" s="14"/>
      <c r="K68" s="14">
        <v>500000</v>
      </c>
      <c r="L68" s="13"/>
      <c r="M68" s="13"/>
      <c r="N68" s="13"/>
      <c r="O68" s="13"/>
      <c r="P68" s="13"/>
      <c r="Q68" s="13"/>
      <c r="R68" s="13"/>
      <c r="S68" s="13"/>
      <c r="T68" s="13"/>
      <c r="U68" s="13"/>
      <c r="V68" s="13"/>
      <c r="W68" s="13"/>
    </row>
    <row r="69" ht="24" hidden="1" customHeight="1" spans="1:23">
      <c r="A69" s="13">
        <v>10</v>
      </c>
      <c r="B69" s="13" t="s">
        <v>173</v>
      </c>
      <c r="C69" s="13" t="s">
        <v>127</v>
      </c>
      <c r="D69" s="13"/>
      <c r="E69" s="13"/>
      <c r="F69" s="13" t="s">
        <v>134</v>
      </c>
      <c r="G69" s="13" t="s">
        <v>174</v>
      </c>
      <c r="H69" s="14">
        <f t="shared" si="7"/>
        <v>104.818793</v>
      </c>
      <c r="I69" s="14">
        <v>100</v>
      </c>
      <c r="J69" s="14"/>
      <c r="K69" s="14">
        <v>4.818793</v>
      </c>
      <c r="L69" s="13"/>
      <c r="M69" s="13"/>
      <c r="N69" s="13"/>
      <c r="O69" s="13"/>
      <c r="P69" s="13"/>
      <c r="Q69" s="13"/>
      <c r="R69" s="13"/>
      <c r="S69" s="13"/>
      <c r="T69" s="13"/>
      <c r="U69" s="13"/>
      <c r="V69" s="13"/>
      <c r="W69" s="13"/>
    </row>
    <row r="70" ht="24" hidden="1" customHeight="1" spans="1:23">
      <c r="A70" s="13">
        <v>11</v>
      </c>
      <c r="B70" s="13" t="s">
        <v>175</v>
      </c>
      <c r="C70" s="13" t="s">
        <v>127</v>
      </c>
      <c r="D70" s="13"/>
      <c r="E70" s="13"/>
      <c r="F70" s="13" t="s">
        <v>33</v>
      </c>
      <c r="G70" s="13" t="s">
        <v>176</v>
      </c>
      <c r="H70" s="14">
        <f t="shared" si="7"/>
        <v>35.51727</v>
      </c>
      <c r="I70" s="14"/>
      <c r="J70" s="14"/>
      <c r="K70" s="14">
        <v>35.51727</v>
      </c>
      <c r="L70" s="13"/>
      <c r="M70" s="13"/>
      <c r="N70" s="13"/>
      <c r="O70" s="13"/>
      <c r="P70" s="13"/>
      <c r="Q70" s="13"/>
      <c r="R70" s="13"/>
      <c r="S70" s="13"/>
      <c r="T70" s="13"/>
      <c r="U70" s="13"/>
      <c r="V70" s="13"/>
      <c r="W70" s="13"/>
    </row>
    <row r="71" ht="24" hidden="1" customHeight="1" spans="1:23">
      <c r="A71" s="13">
        <v>12</v>
      </c>
      <c r="B71" s="13" t="s">
        <v>177</v>
      </c>
      <c r="C71" s="13" t="s">
        <v>127</v>
      </c>
      <c r="D71" s="13"/>
      <c r="E71" s="13"/>
      <c r="F71" s="13" t="s">
        <v>33</v>
      </c>
      <c r="G71" s="13" t="s">
        <v>176</v>
      </c>
      <c r="H71" s="14">
        <f t="shared" si="7"/>
        <v>281.394875</v>
      </c>
      <c r="I71" s="14"/>
      <c r="J71" s="14">
        <v>60</v>
      </c>
      <c r="K71" s="14">
        <v>221.394875</v>
      </c>
      <c r="L71" s="13"/>
      <c r="M71" s="13"/>
      <c r="N71" s="13"/>
      <c r="O71" s="13"/>
      <c r="P71" s="13"/>
      <c r="Q71" s="13"/>
      <c r="R71" s="13"/>
      <c r="S71" s="13"/>
      <c r="T71" s="13"/>
      <c r="U71" s="13"/>
      <c r="V71" s="13"/>
      <c r="W71" s="13"/>
    </row>
    <row r="72" ht="28.5" hidden="1" customHeight="1" spans="1:23">
      <c r="A72" s="13">
        <v>13</v>
      </c>
      <c r="B72" s="13" t="s">
        <v>178</v>
      </c>
      <c r="C72" s="13" t="s">
        <v>127</v>
      </c>
      <c r="D72" s="13"/>
      <c r="E72" s="13"/>
      <c r="F72" s="13" t="s">
        <v>34</v>
      </c>
      <c r="G72" s="13" t="s">
        <v>179</v>
      </c>
      <c r="H72" s="14">
        <f t="shared" si="7"/>
        <v>411.971004</v>
      </c>
      <c r="I72" s="14">
        <v>300.000028</v>
      </c>
      <c r="J72" s="14">
        <v>95</v>
      </c>
      <c r="K72" s="14">
        <v>16.970976</v>
      </c>
      <c r="L72" s="13"/>
      <c r="M72" s="13"/>
      <c r="N72" s="13"/>
      <c r="O72" s="13"/>
      <c r="P72" s="13"/>
      <c r="Q72" s="13"/>
      <c r="R72" s="13"/>
      <c r="S72" s="13"/>
      <c r="T72" s="13"/>
      <c r="U72" s="13"/>
      <c r="V72" s="13"/>
      <c r="W72" s="13"/>
    </row>
    <row r="73" ht="24" hidden="1" customHeight="1" spans="1:23">
      <c r="A73" s="13">
        <v>14</v>
      </c>
      <c r="B73" s="13" t="s">
        <v>180</v>
      </c>
      <c r="C73" s="13" t="s">
        <v>127</v>
      </c>
      <c r="D73" s="13"/>
      <c r="E73" s="13"/>
      <c r="F73" s="13" t="s">
        <v>34</v>
      </c>
      <c r="G73" s="13" t="s">
        <v>181</v>
      </c>
      <c r="H73" s="14">
        <f t="shared" si="7"/>
        <v>25.407345</v>
      </c>
      <c r="I73" s="14"/>
      <c r="J73" s="14">
        <v>25</v>
      </c>
      <c r="K73" s="14">
        <v>0.407345</v>
      </c>
      <c r="L73" s="13"/>
      <c r="M73" s="13"/>
      <c r="N73" s="13"/>
      <c r="O73" s="13"/>
      <c r="P73" s="13"/>
      <c r="Q73" s="13"/>
      <c r="R73" s="13"/>
      <c r="S73" s="13"/>
      <c r="T73" s="13"/>
      <c r="U73" s="13"/>
      <c r="V73" s="13"/>
      <c r="W73" s="13"/>
    </row>
    <row r="74" ht="24" hidden="1" customHeight="1" spans="1:23">
      <c r="A74" s="13">
        <v>15</v>
      </c>
      <c r="B74" s="13" t="s">
        <v>182</v>
      </c>
      <c r="C74" s="13" t="s">
        <v>127</v>
      </c>
      <c r="D74" s="13"/>
      <c r="E74" s="13"/>
      <c r="F74" s="13" t="s">
        <v>34</v>
      </c>
      <c r="G74" s="13" t="s">
        <v>181</v>
      </c>
      <c r="H74" s="14">
        <f t="shared" si="7"/>
        <v>30.029176</v>
      </c>
      <c r="I74" s="14"/>
      <c r="J74" s="14">
        <v>25.6</v>
      </c>
      <c r="K74" s="14">
        <v>4.429176</v>
      </c>
      <c r="L74" s="13"/>
      <c r="M74" s="13"/>
      <c r="N74" s="13"/>
      <c r="O74" s="13"/>
      <c r="P74" s="13"/>
      <c r="Q74" s="13"/>
      <c r="R74" s="13"/>
      <c r="S74" s="13"/>
      <c r="T74" s="13"/>
      <c r="U74" s="13"/>
      <c r="V74" s="13"/>
      <c r="W74" s="13"/>
    </row>
    <row r="75" ht="24" hidden="1" customHeight="1" spans="1:23">
      <c r="A75" s="13">
        <v>16</v>
      </c>
      <c r="B75" s="13" t="s">
        <v>183</v>
      </c>
      <c r="C75" s="13" t="s">
        <v>127</v>
      </c>
      <c r="D75" s="13"/>
      <c r="E75" s="13"/>
      <c r="F75" s="13" t="s">
        <v>184</v>
      </c>
      <c r="G75" s="13" t="s">
        <v>185</v>
      </c>
      <c r="H75" s="14">
        <f t="shared" si="7"/>
        <v>10.4118</v>
      </c>
      <c r="I75" s="14">
        <v>10.4118</v>
      </c>
      <c r="J75" s="14"/>
      <c r="K75" s="14"/>
      <c r="L75" s="13"/>
      <c r="M75" s="13"/>
      <c r="N75" s="13"/>
      <c r="O75" s="13"/>
      <c r="P75" s="13"/>
      <c r="Q75" s="13"/>
      <c r="R75" s="13"/>
      <c r="S75" s="13"/>
      <c r="T75" s="13"/>
      <c r="U75" s="13"/>
      <c r="V75" s="13"/>
      <c r="W75" s="13"/>
    </row>
    <row r="76" ht="24" hidden="1" customHeight="1" spans="1:23">
      <c r="A76" s="13">
        <v>17</v>
      </c>
      <c r="B76" s="13" t="s">
        <v>186</v>
      </c>
      <c r="C76" s="13" t="s">
        <v>127</v>
      </c>
      <c r="D76" s="13"/>
      <c r="E76" s="13"/>
      <c r="F76" s="13" t="s">
        <v>184</v>
      </c>
      <c r="G76" s="13" t="s">
        <v>185</v>
      </c>
      <c r="H76" s="14">
        <f t="shared" si="7"/>
        <v>12.746494</v>
      </c>
      <c r="I76" s="14">
        <v>12.746494</v>
      </c>
      <c r="J76" s="14"/>
      <c r="K76" s="14"/>
      <c r="L76" s="13"/>
      <c r="M76" s="13"/>
      <c r="N76" s="13"/>
      <c r="O76" s="13"/>
      <c r="P76" s="13"/>
      <c r="Q76" s="13"/>
      <c r="R76" s="13"/>
      <c r="S76" s="13"/>
      <c r="T76" s="13"/>
      <c r="U76" s="13"/>
      <c r="V76" s="13"/>
      <c r="W76" s="13"/>
    </row>
    <row r="77" ht="24" hidden="1" customHeight="1" spans="1:23">
      <c r="A77" s="13">
        <v>18</v>
      </c>
      <c r="B77" s="13" t="s">
        <v>187</v>
      </c>
      <c r="C77" s="13" t="s">
        <v>127</v>
      </c>
      <c r="D77" s="13"/>
      <c r="E77" s="13"/>
      <c r="F77" s="13" t="s">
        <v>184</v>
      </c>
      <c r="G77" s="13" t="s">
        <v>188</v>
      </c>
      <c r="H77" s="14">
        <f t="shared" si="7"/>
        <v>44.925943</v>
      </c>
      <c r="I77" s="14">
        <v>44.925943</v>
      </c>
      <c r="J77" s="14"/>
      <c r="K77" s="14"/>
      <c r="L77" s="13"/>
      <c r="M77" s="13"/>
      <c r="N77" s="13"/>
      <c r="O77" s="13"/>
      <c r="P77" s="13"/>
      <c r="Q77" s="13"/>
      <c r="R77" s="13"/>
      <c r="S77" s="13"/>
      <c r="T77" s="13"/>
      <c r="U77" s="13"/>
      <c r="V77" s="13"/>
      <c r="W77" s="13"/>
    </row>
    <row r="78" ht="24" hidden="1" customHeight="1" spans="1:23">
      <c r="A78" s="13">
        <v>19</v>
      </c>
      <c r="B78" s="13" t="s">
        <v>189</v>
      </c>
      <c r="C78" s="13" t="s">
        <v>127</v>
      </c>
      <c r="D78" s="13"/>
      <c r="E78" s="13"/>
      <c r="F78" s="13" t="s">
        <v>184</v>
      </c>
      <c r="G78" s="13" t="s">
        <v>188</v>
      </c>
      <c r="H78" s="14">
        <f t="shared" si="7"/>
        <v>10.35139</v>
      </c>
      <c r="I78" s="14">
        <v>10.35139</v>
      </c>
      <c r="J78" s="14"/>
      <c r="K78" s="14"/>
      <c r="L78" s="13"/>
      <c r="M78" s="13"/>
      <c r="N78" s="13"/>
      <c r="O78" s="13"/>
      <c r="P78" s="13"/>
      <c r="Q78" s="13"/>
      <c r="R78" s="13"/>
      <c r="S78" s="13"/>
      <c r="T78" s="13"/>
      <c r="U78" s="13"/>
      <c r="V78" s="13"/>
      <c r="W78" s="13"/>
    </row>
    <row r="79" ht="24" hidden="1" customHeight="1" spans="1:23">
      <c r="A79" s="13">
        <v>20</v>
      </c>
      <c r="B79" s="13" t="s">
        <v>190</v>
      </c>
      <c r="C79" s="13" t="s">
        <v>127</v>
      </c>
      <c r="D79" s="13"/>
      <c r="E79" s="13"/>
      <c r="F79" s="13" t="s">
        <v>184</v>
      </c>
      <c r="G79" s="13" t="s">
        <v>188</v>
      </c>
      <c r="H79" s="14">
        <f t="shared" si="7"/>
        <v>27.092005</v>
      </c>
      <c r="I79" s="14">
        <v>27.092005</v>
      </c>
      <c r="J79" s="14"/>
      <c r="K79" s="14"/>
      <c r="L79" s="13"/>
      <c r="M79" s="13"/>
      <c r="N79" s="13"/>
      <c r="O79" s="13"/>
      <c r="P79" s="13"/>
      <c r="Q79" s="13"/>
      <c r="R79" s="13"/>
      <c r="S79" s="13"/>
      <c r="T79" s="13"/>
      <c r="U79" s="13"/>
      <c r="V79" s="13"/>
      <c r="W79" s="13"/>
    </row>
    <row r="80" ht="24" hidden="1" customHeight="1" spans="1:23">
      <c r="A80" s="13">
        <v>21</v>
      </c>
      <c r="B80" s="13" t="s">
        <v>191</v>
      </c>
      <c r="C80" s="13" t="s">
        <v>127</v>
      </c>
      <c r="D80" s="13"/>
      <c r="E80" s="13"/>
      <c r="F80" s="13" t="s">
        <v>184</v>
      </c>
      <c r="G80" s="13" t="s">
        <v>185</v>
      </c>
      <c r="H80" s="14">
        <f t="shared" si="7"/>
        <v>21.601932</v>
      </c>
      <c r="I80" s="14">
        <v>21.601932</v>
      </c>
      <c r="J80" s="14"/>
      <c r="K80" s="14"/>
      <c r="L80" s="13"/>
      <c r="M80" s="13"/>
      <c r="N80" s="13"/>
      <c r="O80" s="13"/>
      <c r="P80" s="13"/>
      <c r="Q80" s="13"/>
      <c r="R80" s="13"/>
      <c r="S80" s="13"/>
      <c r="T80" s="13"/>
      <c r="U80" s="13"/>
      <c r="V80" s="13"/>
      <c r="W80" s="13"/>
    </row>
    <row r="81" ht="24" hidden="1" customHeight="1" spans="1:23">
      <c r="A81" s="13">
        <v>22</v>
      </c>
      <c r="B81" s="13" t="s">
        <v>192</v>
      </c>
      <c r="C81" s="13" t="s">
        <v>127</v>
      </c>
      <c r="D81" s="13"/>
      <c r="E81" s="13"/>
      <c r="F81" s="13" t="s">
        <v>184</v>
      </c>
      <c r="G81" s="13" t="s">
        <v>188</v>
      </c>
      <c r="H81" s="14">
        <f t="shared" si="7"/>
        <v>14.329569</v>
      </c>
      <c r="I81" s="14">
        <v>14.329569</v>
      </c>
      <c r="J81" s="14"/>
      <c r="K81" s="14"/>
      <c r="L81" s="13"/>
      <c r="M81" s="13"/>
      <c r="N81" s="13"/>
      <c r="O81" s="13"/>
      <c r="P81" s="13"/>
      <c r="Q81" s="13"/>
      <c r="R81" s="13"/>
      <c r="S81" s="13"/>
      <c r="T81" s="13"/>
      <c r="U81" s="13"/>
      <c r="V81" s="13"/>
      <c r="W81" s="13"/>
    </row>
    <row r="82" ht="24" hidden="1" customHeight="1" spans="1:23">
      <c r="A82" s="13">
        <v>23</v>
      </c>
      <c r="B82" s="13" t="s">
        <v>193</v>
      </c>
      <c r="C82" s="13" t="s">
        <v>127</v>
      </c>
      <c r="D82" s="13"/>
      <c r="E82" s="13"/>
      <c r="F82" s="13" t="s">
        <v>184</v>
      </c>
      <c r="G82" s="13" t="s">
        <v>188</v>
      </c>
      <c r="H82" s="14">
        <f t="shared" si="7"/>
        <v>5.043068</v>
      </c>
      <c r="I82" s="14">
        <v>5.043068</v>
      </c>
      <c r="J82" s="14"/>
      <c r="K82" s="14"/>
      <c r="L82" s="13"/>
      <c r="M82" s="13"/>
      <c r="N82" s="13"/>
      <c r="O82" s="13"/>
      <c r="P82" s="13"/>
      <c r="Q82" s="13"/>
      <c r="R82" s="13"/>
      <c r="S82" s="13"/>
      <c r="T82" s="13"/>
      <c r="U82" s="13"/>
      <c r="V82" s="13"/>
      <c r="W82" s="13"/>
    </row>
    <row r="83" ht="24" hidden="1" customHeight="1" spans="1:23">
      <c r="A83" s="13">
        <v>24</v>
      </c>
      <c r="B83" s="13" t="s">
        <v>194</v>
      </c>
      <c r="C83" s="13" t="s">
        <v>137</v>
      </c>
      <c r="D83" s="13"/>
      <c r="E83" s="13"/>
      <c r="F83" s="13" t="s">
        <v>138</v>
      </c>
      <c r="G83" s="13" t="s">
        <v>195</v>
      </c>
      <c r="H83" s="14">
        <f t="shared" si="7"/>
        <v>258.599562</v>
      </c>
      <c r="I83" s="14">
        <v>203.52</v>
      </c>
      <c r="J83" s="14">
        <v>55.079562</v>
      </c>
      <c r="K83" s="14">
        <v>0</v>
      </c>
      <c r="L83" s="13"/>
      <c r="M83" s="13"/>
      <c r="N83" s="13"/>
      <c r="O83" s="13"/>
      <c r="P83" s="13"/>
      <c r="Q83" s="13"/>
      <c r="R83" s="13"/>
      <c r="S83" s="13"/>
      <c r="T83" s="13"/>
      <c r="U83" s="13"/>
      <c r="V83" s="13"/>
      <c r="W83" s="13"/>
    </row>
    <row r="84" ht="24" hidden="1" customHeight="1" spans="1:23">
      <c r="A84" s="13">
        <v>25</v>
      </c>
      <c r="B84" s="13" t="s">
        <v>196</v>
      </c>
      <c r="C84" s="13" t="s">
        <v>137</v>
      </c>
      <c r="D84" s="13"/>
      <c r="E84" s="13"/>
      <c r="F84" s="13" t="s">
        <v>33</v>
      </c>
      <c r="G84" s="13" t="s">
        <v>197</v>
      </c>
      <c r="H84" s="14">
        <f t="shared" si="7"/>
        <v>211.748445</v>
      </c>
      <c r="I84" s="14">
        <v>0</v>
      </c>
      <c r="J84" s="14">
        <v>127.45</v>
      </c>
      <c r="K84" s="14">
        <v>84.298445</v>
      </c>
      <c r="L84" s="13"/>
      <c r="M84" s="13"/>
      <c r="N84" s="13"/>
      <c r="O84" s="13"/>
      <c r="P84" s="13"/>
      <c r="Q84" s="13"/>
      <c r="R84" s="13"/>
      <c r="S84" s="13"/>
      <c r="T84" s="13"/>
      <c r="U84" s="13"/>
      <c r="V84" s="13"/>
      <c r="W84" s="13"/>
    </row>
    <row r="85" ht="24" hidden="1" customHeight="1" spans="1:23">
      <c r="A85" s="13">
        <v>26</v>
      </c>
      <c r="B85" s="13" t="s">
        <v>198</v>
      </c>
      <c r="C85" s="13" t="s">
        <v>137</v>
      </c>
      <c r="D85" s="13"/>
      <c r="E85" s="13"/>
      <c r="F85" s="13" t="s">
        <v>33</v>
      </c>
      <c r="G85" s="13" t="s">
        <v>199</v>
      </c>
      <c r="H85" s="14">
        <f t="shared" si="7"/>
        <v>258.416422</v>
      </c>
      <c r="I85" s="14">
        <v>0</v>
      </c>
      <c r="J85" s="14">
        <v>0</v>
      </c>
      <c r="K85" s="14">
        <v>258.416422</v>
      </c>
      <c r="L85" s="13"/>
      <c r="M85" s="13"/>
      <c r="N85" s="13"/>
      <c r="O85" s="13"/>
      <c r="P85" s="13"/>
      <c r="Q85" s="13"/>
      <c r="R85" s="13"/>
      <c r="S85" s="13"/>
      <c r="T85" s="13"/>
      <c r="U85" s="13"/>
      <c r="V85" s="13"/>
      <c r="W85" s="13"/>
    </row>
    <row r="86" ht="24" hidden="1" customHeight="1" spans="1:23">
      <c r="A86" s="13">
        <v>27</v>
      </c>
      <c r="B86" s="13" t="s">
        <v>200</v>
      </c>
      <c r="C86" s="13" t="s">
        <v>137</v>
      </c>
      <c r="D86" s="13"/>
      <c r="E86" s="13"/>
      <c r="F86" s="13" t="s">
        <v>138</v>
      </c>
      <c r="G86" s="13" t="s">
        <v>201</v>
      </c>
      <c r="H86" s="14">
        <f t="shared" si="7"/>
        <v>112.656691</v>
      </c>
      <c r="I86" s="14">
        <v>112.656691</v>
      </c>
      <c r="J86" s="14">
        <v>0</v>
      </c>
      <c r="K86" s="14">
        <v>0</v>
      </c>
      <c r="L86" s="13"/>
      <c r="M86" s="13"/>
      <c r="N86" s="13"/>
      <c r="O86" s="13"/>
      <c r="P86" s="13"/>
      <c r="Q86" s="13"/>
      <c r="R86" s="13"/>
      <c r="S86" s="13"/>
      <c r="T86" s="13"/>
      <c r="U86" s="13"/>
      <c r="V86" s="13"/>
      <c r="W86" s="13"/>
    </row>
    <row r="87" ht="24" hidden="1" customHeight="1" spans="1:23">
      <c r="A87" s="13">
        <v>28</v>
      </c>
      <c r="B87" s="13" t="s">
        <v>202</v>
      </c>
      <c r="C87" s="13" t="s">
        <v>137</v>
      </c>
      <c r="D87" s="13"/>
      <c r="E87" s="13"/>
      <c r="F87" s="13" t="s">
        <v>31</v>
      </c>
      <c r="G87" s="13" t="s">
        <v>203</v>
      </c>
      <c r="H87" s="14">
        <f t="shared" si="7"/>
        <v>89.82831</v>
      </c>
      <c r="I87" s="14">
        <v>89.82831</v>
      </c>
      <c r="J87" s="14">
        <v>0</v>
      </c>
      <c r="K87" s="14">
        <v>0</v>
      </c>
      <c r="L87" s="13"/>
      <c r="M87" s="13"/>
      <c r="N87" s="13"/>
      <c r="O87" s="13"/>
      <c r="P87" s="13"/>
      <c r="Q87" s="13"/>
      <c r="R87" s="13"/>
      <c r="S87" s="13"/>
      <c r="T87" s="13"/>
      <c r="U87" s="13"/>
      <c r="V87" s="13"/>
      <c r="W87" s="13"/>
    </row>
    <row r="88" ht="24" hidden="1" customHeight="1" spans="1:23">
      <c r="A88" s="13">
        <v>29</v>
      </c>
      <c r="B88" s="13" t="s">
        <v>204</v>
      </c>
      <c r="C88" s="13" t="s">
        <v>137</v>
      </c>
      <c r="D88" s="13"/>
      <c r="E88" s="13"/>
      <c r="F88" s="13" t="s">
        <v>32</v>
      </c>
      <c r="G88" s="13" t="s">
        <v>205</v>
      </c>
      <c r="H88" s="14">
        <f t="shared" si="7"/>
        <v>84.1438</v>
      </c>
      <c r="I88" s="14">
        <v>84.1438</v>
      </c>
      <c r="J88" s="14">
        <v>0</v>
      </c>
      <c r="K88" s="14">
        <v>0</v>
      </c>
      <c r="L88" s="13"/>
      <c r="M88" s="13"/>
      <c r="N88" s="13"/>
      <c r="O88" s="13"/>
      <c r="P88" s="13"/>
      <c r="Q88" s="13"/>
      <c r="R88" s="13"/>
      <c r="S88" s="13"/>
      <c r="T88" s="13"/>
      <c r="U88" s="13"/>
      <c r="V88" s="13"/>
      <c r="W88" s="13"/>
    </row>
    <row r="89" ht="24" hidden="1" customHeight="1" spans="1:23">
      <c r="A89" s="13">
        <v>30</v>
      </c>
      <c r="B89" s="13" t="s">
        <v>206</v>
      </c>
      <c r="C89" s="13" t="s">
        <v>137</v>
      </c>
      <c r="D89" s="13"/>
      <c r="E89" s="13"/>
      <c r="F89" s="13" t="s">
        <v>32</v>
      </c>
      <c r="G89" s="13" t="s">
        <v>207</v>
      </c>
      <c r="H89" s="14">
        <f t="shared" si="7"/>
        <v>118.3034</v>
      </c>
      <c r="I89" s="14">
        <v>118.3034</v>
      </c>
      <c r="J89" s="14">
        <v>0</v>
      </c>
      <c r="K89" s="14">
        <v>0</v>
      </c>
      <c r="L89" s="13"/>
      <c r="M89" s="13"/>
      <c r="N89" s="13"/>
      <c r="O89" s="13"/>
      <c r="P89" s="13"/>
      <c r="Q89" s="13"/>
      <c r="R89" s="13"/>
      <c r="S89" s="13"/>
      <c r="T89" s="13"/>
      <c r="U89" s="13"/>
      <c r="V89" s="13"/>
      <c r="W89" s="13"/>
    </row>
    <row r="90" ht="24" hidden="1" customHeight="1" spans="1:23">
      <c r="A90" s="13">
        <v>31</v>
      </c>
      <c r="B90" s="13" t="s">
        <v>208</v>
      </c>
      <c r="C90" s="13" t="s">
        <v>137</v>
      </c>
      <c r="D90" s="13"/>
      <c r="E90" s="13"/>
      <c r="F90" s="13" t="s">
        <v>33</v>
      </c>
      <c r="G90" s="13" t="s">
        <v>151</v>
      </c>
      <c r="H90" s="14">
        <f t="shared" si="7"/>
        <v>104.681652</v>
      </c>
      <c r="I90" s="14"/>
      <c r="J90" s="14"/>
      <c r="K90" s="14">
        <v>104.681652</v>
      </c>
      <c r="L90" s="13"/>
      <c r="M90" s="13"/>
      <c r="N90" s="13"/>
      <c r="O90" s="13"/>
      <c r="P90" s="13"/>
      <c r="Q90" s="13"/>
      <c r="R90" s="13"/>
      <c r="S90" s="13"/>
      <c r="T90" s="13"/>
      <c r="U90" s="13"/>
      <c r="V90" s="13"/>
      <c r="W90" s="13"/>
    </row>
    <row r="91" ht="24" hidden="1" customHeight="1" spans="1:23">
      <c r="A91" s="13" t="s">
        <v>75</v>
      </c>
      <c r="B91" s="13" t="s">
        <v>24</v>
      </c>
      <c r="C91" s="13"/>
      <c r="D91" s="13"/>
      <c r="E91" s="13"/>
      <c r="F91" s="13"/>
      <c r="G91" s="13"/>
      <c r="H91" s="13"/>
      <c r="I91" s="13"/>
      <c r="J91" s="13"/>
      <c r="K91" s="13"/>
      <c r="L91" s="13"/>
      <c r="M91" s="13"/>
      <c r="N91" s="13"/>
      <c r="O91" s="13"/>
      <c r="P91" s="13"/>
      <c r="Q91" s="13"/>
      <c r="R91" s="13"/>
      <c r="S91" s="13"/>
      <c r="T91" s="13"/>
      <c r="U91" s="13"/>
      <c r="V91" s="13"/>
      <c r="W91" s="13"/>
    </row>
    <row r="92" ht="24" hidden="1" customHeight="1" spans="1:23">
      <c r="A92" s="13">
        <v>1</v>
      </c>
      <c r="B92" s="13"/>
      <c r="C92" s="13"/>
      <c r="D92" s="13"/>
      <c r="E92" s="13"/>
      <c r="F92" s="13"/>
      <c r="G92" s="13"/>
      <c r="H92" s="13"/>
      <c r="I92" s="13"/>
      <c r="J92" s="13"/>
      <c r="K92" s="13"/>
      <c r="L92" s="13"/>
      <c r="M92" s="13"/>
      <c r="N92" s="13"/>
      <c r="O92" s="13"/>
      <c r="P92" s="13"/>
      <c r="Q92" s="13"/>
      <c r="R92" s="13"/>
      <c r="S92" s="13"/>
      <c r="T92" s="13"/>
      <c r="U92" s="13"/>
      <c r="V92" s="13"/>
      <c r="W92" s="13"/>
    </row>
    <row r="93" ht="24" hidden="1" customHeight="1" spans="1:23">
      <c r="A93" s="13" t="s">
        <v>64</v>
      </c>
      <c r="B93" s="13"/>
      <c r="C93" s="13"/>
      <c r="D93" s="13"/>
      <c r="E93" s="13"/>
      <c r="F93" s="13"/>
      <c r="G93" s="13"/>
      <c r="H93" s="13"/>
      <c r="I93" s="13"/>
      <c r="J93" s="13"/>
      <c r="K93" s="13"/>
      <c r="L93" s="13"/>
      <c r="M93" s="13"/>
      <c r="N93" s="13"/>
      <c r="O93" s="13"/>
      <c r="P93" s="13"/>
      <c r="Q93" s="13"/>
      <c r="R93" s="13"/>
      <c r="S93" s="13"/>
      <c r="T93" s="13"/>
      <c r="U93" s="13"/>
      <c r="V93" s="13"/>
      <c r="W93" s="13"/>
    </row>
    <row r="94" ht="24" hidden="1" customHeight="1" spans="1:23">
      <c r="A94" s="13" t="s">
        <v>76</v>
      </c>
      <c r="B94" s="13" t="s">
        <v>25</v>
      </c>
      <c r="C94" s="13"/>
      <c r="D94" s="13"/>
      <c r="E94" s="13"/>
      <c r="F94" s="13"/>
      <c r="G94" s="13"/>
      <c r="H94" s="13"/>
      <c r="I94" s="13"/>
      <c r="J94" s="13"/>
      <c r="K94" s="13"/>
      <c r="L94" s="13"/>
      <c r="M94" s="13"/>
      <c r="N94" s="13"/>
      <c r="O94" s="13"/>
      <c r="P94" s="13"/>
      <c r="Q94" s="13"/>
      <c r="R94" s="13"/>
      <c r="S94" s="13"/>
      <c r="T94" s="13"/>
      <c r="U94" s="13"/>
      <c r="V94" s="13"/>
      <c r="W94" s="13"/>
    </row>
    <row r="95" ht="24" hidden="1" customHeight="1" spans="1:23">
      <c r="A95" s="13">
        <v>1</v>
      </c>
      <c r="B95" s="13"/>
      <c r="C95" s="13"/>
      <c r="D95" s="13"/>
      <c r="E95" s="13"/>
      <c r="F95" s="13"/>
      <c r="G95" s="13"/>
      <c r="H95" s="13"/>
      <c r="I95" s="13"/>
      <c r="J95" s="13"/>
      <c r="K95" s="13"/>
      <c r="L95" s="13"/>
      <c r="M95" s="13"/>
      <c r="N95" s="13"/>
      <c r="O95" s="13"/>
      <c r="P95" s="13"/>
      <c r="Q95" s="13"/>
      <c r="R95" s="13"/>
      <c r="S95" s="13"/>
      <c r="T95" s="13"/>
      <c r="U95" s="13"/>
      <c r="V95" s="13"/>
      <c r="W95" s="13"/>
    </row>
    <row r="96" ht="24" hidden="1" customHeight="1" spans="1:23">
      <c r="A96" s="13" t="s">
        <v>64</v>
      </c>
      <c r="B96" s="13"/>
      <c r="C96" s="13"/>
      <c r="D96" s="13"/>
      <c r="E96" s="13"/>
      <c r="F96" s="13"/>
      <c r="G96" s="13"/>
      <c r="H96" s="13"/>
      <c r="I96" s="13"/>
      <c r="J96" s="13"/>
      <c r="K96" s="13"/>
      <c r="L96" s="13"/>
      <c r="M96" s="13"/>
      <c r="N96" s="13"/>
      <c r="O96" s="13"/>
      <c r="P96" s="13"/>
      <c r="Q96" s="13"/>
      <c r="R96" s="13"/>
      <c r="S96" s="13"/>
      <c r="T96" s="13"/>
      <c r="U96" s="13"/>
      <c r="V96" s="13"/>
      <c r="W96" s="13"/>
    </row>
    <row r="97" hidden="1" spans="1:23">
      <c r="A97" s="15" t="s">
        <v>209</v>
      </c>
      <c r="B97" s="15"/>
      <c r="C97" s="15"/>
      <c r="D97" s="15"/>
      <c r="E97" s="15"/>
      <c r="F97" s="15"/>
      <c r="G97" s="15"/>
      <c r="H97" s="15"/>
      <c r="I97" s="15"/>
      <c r="J97" s="15"/>
      <c r="K97" s="15"/>
      <c r="L97" s="15"/>
      <c r="M97" s="15"/>
      <c r="N97" s="15"/>
      <c r="O97" s="15"/>
      <c r="P97" s="15"/>
      <c r="Q97" s="15"/>
      <c r="R97" s="15"/>
      <c r="S97" s="15"/>
      <c r="T97" s="15"/>
      <c r="U97" s="15"/>
      <c r="V97" s="15"/>
      <c r="W97" s="15"/>
    </row>
    <row r="98" hidden="1" spans="1:23">
      <c r="A98" s="15"/>
      <c r="B98" s="15"/>
      <c r="C98" s="15"/>
      <c r="D98" s="15"/>
      <c r="E98" s="15"/>
      <c r="F98" s="15"/>
      <c r="G98" s="15"/>
      <c r="H98" s="15"/>
      <c r="I98" s="15"/>
      <c r="J98" s="15"/>
      <c r="K98" s="15"/>
      <c r="L98" s="15"/>
      <c r="M98" s="15"/>
      <c r="N98" s="15"/>
      <c r="O98" s="15"/>
      <c r="P98" s="15"/>
      <c r="Q98" s="15"/>
      <c r="R98" s="15"/>
      <c r="S98" s="15"/>
      <c r="T98" s="15"/>
      <c r="U98" s="15"/>
      <c r="V98" s="15"/>
      <c r="W98" s="15"/>
    </row>
    <row r="99" hidden="1" spans="1:23">
      <c r="A99" s="15"/>
      <c r="B99" s="15"/>
      <c r="C99" s="15"/>
      <c r="D99" s="15"/>
      <c r="E99" s="15"/>
      <c r="F99" s="15"/>
      <c r="G99" s="15"/>
      <c r="H99" s="15"/>
      <c r="I99" s="15"/>
      <c r="J99" s="15"/>
      <c r="K99" s="15"/>
      <c r="L99" s="15"/>
      <c r="M99" s="15"/>
      <c r="N99" s="15"/>
      <c r="O99" s="15"/>
      <c r="P99" s="15"/>
      <c r="Q99" s="15"/>
      <c r="R99" s="15"/>
      <c r="S99" s="15"/>
      <c r="T99" s="15"/>
      <c r="U99" s="15"/>
      <c r="V99" s="15"/>
      <c r="W99" s="15"/>
    </row>
  </sheetData>
  <autoFilter ref="A9:W99">
    <filterColumn colId="2">
      <customFilters>
        <customFilter operator="equal" val="天涯区"/>
      </customFilters>
    </filterColumn>
    <extLst/>
  </autoFilter>
  <mergeCells count="30">
    <mergeCell ref="A1:C1"/>
    <mergeCell ref="A2:W2"/>
    <mergeCell ref="A3:B3"/>
    <mergeCell ref="T3:W3"/>
    <mergeCell ref="H4:N4"/>
    <mergeCell ref="S4:U4"/>
    <mergeCell ref="I5:N5"/>
    <mergeCell ref="I6:K6"/>
    <mergeCell ref="A8:B8"/>
    <mergeCell ref="A4:A7"/>
    <mergeCell ref="B4:B7"/>
    <mergeCell ref="C4:C7"/>
    <mergeCell ref="D4:D7"/>
    <mergeCell ref="E4:E7"/>
    <mergeCell ref="F4:F7"/>
    <mergeCell ref="G4:G7"/>
    <mergeCell ref="H5:H7"/>
    <mergeCell ref="L6:L7"/>
    <mergeCell ref="M6:M7"/>
    <mergeCell ref="N6:N7"/>
    <mergeCell ref="O4:O7"/>
    <mergeCell ref="P4:P7"/>
    <mergeCell ref="Q4:Q7"/>
    <mergeCell ref="R4:R7"/>
    <mergeCell ref="S5:S7"/>
    <mergeCell ref="T5:T7"/>
    <mergeCell ref="U5:U7"/>
    <mergeCell ref="V4:V7"/>
    <mergeCell ref="W4:W7"/>
    <mergeCell ref="A97:W99"/>
  </mergeCells>
  <pageMargins left="0.707638888888889" right="0.707638888888889" top="0.747916666666667" bottom="0.747916666666667" header="0.313888888888889" footer="0.313888888888889"/>
  <pageSetup paperSize="9" scale="46" orientation="landscape"/>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E68"/>
  <sheetViews>
    <sheetView zoomScale="85" zoomScaleNormal="85" topLeftCell="D17" workbookViewId="0">
      <selection activeCell="I21" sqref="I21"/>
    </sheetView>
  </sheetViews>
  <sheetFormatPr defaultColWidth="9" defaultRowHeight="13.5"/>
  <cols>
    <col min="1" max="2" width="9" hidden="1" customWidth="1"/>
    <col min="3" max="3" width="12" hidden="1" customWidth="1"/>
    <col min="4" max="4" width="5.375" customWidth="1"/>
    <col min="5" max="5" width="24.75" customWidth="1"/>
    <col min="6" max="6" width="11.875" customWidth="1"/>
    <col min="7" max="7" width="12.125" customWidth="1"/>
    <col min="8" max="8" width="33.875" customWidth="1"/>
    <col min="9" max="9" width="8.75" style="127" customWidth="1"/>
    <col min="10" max="10" width="8.75" customWidth="1"/>
    <col min="11" max="11" width="25.125" style="15" customWidth="1"/>
    <col min="12" max="12" width="10.375" customWidth="1"/>
    <col min="13" max="13" width="29.625" customWidth="1"/>
    <col min="14" max="14" width="18.875" customWidth="1"/>
    <col min="15" max="15" width="21.75" customWidth="1"/>
    <col min="16" max="16" width="17.125" customWidth="1"/>
    <col min="17" max="17" width="13.125" customWidth="1"/>
    <col min="18" max="18" width="9.625" customWidth="1"/>
    <col min="19" max="19" width="6.75" customWidth="1"/>
    <col min="20" max="20" width="4.875" customWidth="1"/>
    <col min="21" max="21" width="5.125" customWidth="1"/>
    <col min="22" max="22" width="10.125" customWidth="1"/>
    <col min="23" max="23" width="10.75" customWidth="1"/>
    <col min="24" max="24" width="9.125" customWidth="1"/>
    <col min="25" max="25" width="12.375" customWidth="1"/>
    <col min="26" max="26" width="4.5" customWidth="1"/>
    <col min="27" max="27" width="4.625" customWidth="1"/>
    <col min="28" max="28" width="11.625" customWidth="1"/>
    <col min="29" max="29" width="22.5" customWidth="1"/>
  </cols>
  <sheetData>
    <row r="1" ht="18.75" customHeight="1" spans="4:29">
      <c r="D1" s="2" t="s">
        <v>210</v>
      </c>
      <c r="E1" s="2"/>
      <c r="F1" s="2"/>
      <c r="G1" s="2"/>
      <c r="H1" s="33"/>
      <c r="I1" s="129"/>
      <c r="J1" s="2"/>
      <c r="K1" s="130"/>
      <c r="L1" s="33"/>
      <c r="M1" s="33"/>
      <c r="N1" s="33"/>
      <c r="O1" s="33"/>
      <c r="P1" s="33"/>
      <c r="Q1" s="33"/>
      <c r="R1" s="33"/>
      <c r="S1" s="33"/>
      <c r="T1" s="33"/>
      <c r="U1" s="33"/>
      <c r="V1" s="33"/>
      <c r="W1" s="33"/>
      <c r="X1" s="33"/>
      <c r="Y1" s="33"/>
      <c r="Z1" s="33"/>
      <c r="AA1" s="33"/>
      <c r="AB1" s="33"/>
      <c r="AC1" s="33"/>
    </row>
    <row r="2" ht="24" customHeight="1" spans="4:30">
      <c r="D2" s="3" t="s">
        <v>211</v>
      </c>
      <c r="E2" s="3"/>
      <c r="F2" s="3"/>
      <c r="G2" s="3"/>
      <c r="H2" s="3"/>
      <c r="I2" s="3"/>
      <c r="J2" s="3"/>
      <c r="K2" s="3"/>
      <c r="L2" s="3"/>
      <c r="M2" s="3"/>
      <c r="N2" s="3"/>
      <c r="O2" s="3"/>
      <c r="P2" s="3"/>
      <c r="Q2" s="3"/>
      <c r="R2" s="3"/>
      <c r="S2" s="3"/>
      <c r="T2" s="3"/>
      <c r="U2" s="3"/>
      <c r="V2" s="3"/>
      <c r="W2" s="3"/>
      <c r="X2" s="3"/>
      <c r="Y2" s="3"/>
      <c r="Z2" s="3"/>
      <c r="AA2" s="3"/>
      <c r="AB2" s="3"/>
      <c r="AC2" s="3"/>
      <c r="AD2" s="3"/>
    </row>
    <row r="3" ht="24" customHeight="1" spans="4:29">
      <c r="D3" s="4" t="s">
        <v>80</v>
      </c>
      <c r="E3" s="4"/>
      <c r="F3" s="5" t="s">
        <v>81</v>
      </c>
      <c r="G3" s="81"/>
      <c r="H3" s="81"/>
      <c r="I3" s="81"/>
      <c r="J3" s="81"/>
      <c r="K3" s="131"/>
      <c r="L3" s="81"/>
      <c r="M3" s="81"/>
      <c r="N3" s="81"/>
      <c r="O3" s="81"/>
      <c r="P3" s="81"/>
      <c r="Q3" s="81"/>
      <c r="R3" s="81"/>
      <c r="S3" s="81"/>
      <c r="T3" s="81"/>
      <c r="U3" s="81"/>
      <c r="V3" s="5" t="s">
        <v>212</v>
      </c>
      <c r="W3" s="5"/>
      <c r="X3" s="5"/>
      <c r="Y3" s="5"/>
      <c r="Z3" s="5"/>
      <c r="AA3" s="5"/>
      <c r="AB3" s="5"/>
      <c r="AC3" s="5"/>
    </row>
    <row r="4" ht="24" customHeight="1" spans="4:30">
      <c r="D4" s="34" t="s">
        <v>2</v>
      </c>
      <c r="E4" s="34" t="s">
        <v>213</v>
      </c>
      <c r="F4" s="35" t="s">
        <v>214</v>
      </c>
      <c r="G4" s="35" t="s">
        <v>215</v>
      </c>
      <c r="H4" s="34" t="s">
        <v>216</v>
      </c>
      <c r="I4" s="34" t="s">
        <v>217</v>
      </c>
      <c r="J4" s="34"/>
      <c r="K4" s="35" t="s">
        <v>218</v>
      </c>
      <c r="L4" s="34" t="s">
        <v>219</v>
      </c>
      <c r="M4" s="34" t="s">
        <v>220</v>
      </c>
      <c r="N4" s="34" t="s">
        <v>221</v>
      </c>
      <c r="O4" s="34" t="s">
        <v>222</v>
      </c>
      <c r="P4" s="34"/>
      <c r="Q4" s="34"/>
      <c r="R4" s="35" t="s">
        <v>223</v>
      </c>
      <c r="S4" s="34" t="s">
        <v>224</v>
      </c>
      <c r="T4" s="34" t="s">
        <v>225</v>
      </c>
      <c r="U4" s="34"/>
      <c r="V4" s="34"/>
      <c r="W4" s="34"/>
      <c r="X4" s="34" t="s">
        <v>226</v>
      </c>
      <c r="Y4" s="34"/>
      <c r="Z4" s="34" t="s">
        <v>227</v>
      </c>
      <c r="AA4" s="34"/>
      <c r="AB4" s="35" t="s">
        <v>228</v>
      </c>
      <c r="AC4" s="34" t="s">
        <v>229</v>
      </c>
      <c r="AD4" s="111" t="s">
        <v>230</v>
      </c>
    </row>
    <row r="5" ht="46.5" customHeight="1" spans="4:30">
      <c r="D5" s="35"/>
      <c r="E5" s="35"/>
      <c r="F5" s="36"/>
      <c r="G5" s="36"/>
      <c r="H5" s="35"/>
      <c r="I5" s="36" t="s">
        <v>231</v>
      </c>
      <c r="J5" s="36" t="s">
        <v>232</v>
      </c>
      <c r="K5" s="36"/>
      <c r="L5" s="35"/>
      <c r="M5" s="35"/>
      <c r="N5" s="35"/>
      <c r="O5" s="34" t="s">
        <v>29</v>
      </c>
      <c r="P5" s="40" t="s">
        <v>233</v>
      </c>
      <c r="Q5" s="34" t="s">
        <v>11</v>
      </c>
      <c r="R5" s="42"/>
      <c r="S5" s="34" t="s">
        <v>234</v>
      </c>
      <c r="T5" s="34" t="s">
        <v>235</v>
      </c>
      <c r="U5" s="34" t="s">
        <v>236</v>
      </c>
      <c r="V5" s="34" t="s">
        <v>237</v>
      </c>
      <c r="W5" s="34" t="s">
        <v>238</v>
      </c>
      <c r="X5" s="34" t="s">
        <v>239</v>
      </c>
      <c r="Y5" s="34" t="s">
        <v>240</v>
      </c>
      <c r="Z5" s="34" t="s">
        <v>241</v>
      </c>
      <c r="AA5" s="34" t="s">
        <v>242</v>
      </c>
      <c r="AB5" s="42"/>
      <c r="AC5" s="34"/>
      <c r="AD5" s="112"/>
    </row>
    <row r="6" s="23" customFormat="1" ht="204" customHeight="1" spans="1:31">
      <c r="A6" s="23" t="s">
        <v>243</v>
      </c>
      <c r="B6" s="23" t="s">
        <v>244</v>
      </c>
      <c r="C6" s="23" t="s">
        <v>245</v>
      </c>
      <c r="D6" s="13">
        <v>1</v>
      </c>
      <c r="E6" s="13" t="s">
        <v>246</v>
      </c>
      <c r="F6" s="13" t="s">
        <v>247</v>
      </c>
      <c r="G6" s="13" t="s">
        <v>248</v>
      </c>
      <c r="H6" s="82" t="s">
        <v>249</v>
      </c>
      <c r="I6" s="13" t="s">
        <v>244</v>
      </c>
      <c r="J6" s="13" t="s">
        <v>250</v>
      </c>
      <c r="K6" s="82" t="s">
        <v>251</v>
      </c>
      <c r="L6" s="13" t="s">
        <v>252</v>
      </c>
      <c r="M6" s="13" t="s">
        <v>248</v>
      </c>
      <c r="N6" s="13" t="s">
        <v>253</v>
      </c>
      <c r="O6" s="100">
        <f>P6+Q6</f>
        <v>2638428.74</v>
      </c>
      <c r="P6" s="95">
        <v>2638428.74</v>
      </c>
      <c r="Q6" s="110"/>
      <c r="R6" s="110"/>
      <c r="S6" s="13" t="s">
        <v>254</v>
      </c>
      <c r="T6" s="13" t="s">
        <v>255</v>
      </c>
      <c r="U6" s="13" t="s">
        <v>256</v>
      </c>
      <c r="V6" s="13" t="s">
        <v>256</v>
      </c>
      <c r="W6" s="13" t="s">
        <v>256</v>
      </c>
      <c r="X6" s="13" t="s">
        <v>257</v>
      </c>
      <c r="Y6" s="13" t="s">
        <v>248</v>
      </c>
      <c r="Z6" s="13" t="s">
        <v>256</v>
      </c>
      <c r="AA6" s="13" t="s">
        <v>256</v>
      </c>
      <c r="AB6" s="13" t="s">
        <v>258</v>
      </c>
      <c r="AC6" s="13"/>
      <c r="AD6" s="13" t="s">
        <v>259</v>
      </c>
      <c r="AE6" s="23" t="b">
        <f>G6=M6</f>
        <v>1</v>
      </c>
    </row>
    <row r="7" s="23" customFormat="1" ht="142.5" customHeight="1" spans="1:31">
      <c r="A7" s="23" t="s">
        <v>260</v>
      </c>
      <c r="B7" s="23" t="s">
        <v>261</v>
      </c>
      <c r="C7" s="23" t="s">
        <v>19</v>
      </c>
      <c r="D7" s="13">
        <v>2</v>
      </c>
      <c r="E7" s="13" t="s">
        <v>262</v>
      </c>
      <c r="F7" s="13" t="s">
        <v>263</v>
      </c>
      <c r="G7" s="13" t="s">
        <v>264</v>
      </c>
      <c r="H7" s="82" t="s">
        <v>265</v>
      </c>
      <c r="I7" s="13" t="s">
        <v>244</v>
      </c>
      <c r="J7" s="13" t="s">
        <v>266</v>
      </c>
      <c r="K7" s="82" t="s">
        <v>267</v>
      </c>
      <c r="L7" s="13" t="s">
        <v>268</v>
      </c>
      <c r="M7" s="13" t="s">
        <v>264</v>
      </c>
      <c r="N7" s="13" t="s">
        <v>269</v>
      </c>
      <c r="O7" s="100">
        <f t="shared" ref="O7:O67" si="0">P7+Q7</f>
        <v>1000000</v>
      </c>
      <c r="P7" s="95">
        <v>1000000</v>
      </c>
      <c r="Q7" s="110"/>
      <c r="R7" s="110"/>
      <c r="S7" s="13" t="s">
        <v>255</v>
      </c>
      <c r="T7" s="13" t="s">
        <v>270</v>
      </c>
      <c r="U7" s="13" t="s">
        <v>271</v>
      </c>
      <c r="V7" s="13" t="s">
        <v>272</v>
      </c>
      <c r="W7" s="95">
        <v>60000</v>
      </c>
      <c r="X7" s="13" t="s">
        <v>273</v>
      </c>
      <c r="Y7" s="13" t="s">
        <v>272</v>
      </c>
      <c r="Z7" s="13" t="s">
        <v>256</v>
      </c>
      <c r="AA7" s="13" t="s">
        <v>256</v>
      </c>
      <c r="AB7" s="13" t="s">
        <v>258</v>
      </c>
      <c r="AC7" s="13" t="s">
        <v>274</v>
      </c>
      <c r="AD7" s="135"/>
      <c r="AE7" s="23" t="b">
        <f t="shared" ref="AE7:AE67" si="1">G7=M7</f>
        <v>1</v>
      </c>
    </row>
    <row r="8" s="23" customFormat="1" ht="52.5" customHeight="1" spans="4:31">
      <c r="D8" s="13">
        <v>3</v>
      </c>
      <c r="E8" s="13" t="s">
        <v>275</v>
      </c>
      <c r="F8" s="13" t="s">
        <v>276</v>
      </c>
      <c r="G8" s="13" t="s">
        <v>263</v>
      </c>
      <c r="H8" s="82" t="s">
        <v>277</v>
      </c>
      <c r="I8" s="13" t="s">
        <v>244</v>
      </c>
      <c r="J8" s="13" t="s">
        <v>278</v>
      </c>
      <c r="K8" s="82" t="s">
        <v>279</v>
      </c>
      <c r="L8" s="13" t="s">
        <v>280</v>
      </c>
      <c r="M8" s="13" t="s">
        <v>264</v>
      </c>
      <c r="N8" s="13" t="s">
        <v>269</v>
      </c>
      <c r="O8" s="100">
        <f t="shared" si="0"/>
        <v>2301355</v>
      </c>
      <c r="P8" s="95">
        <v>2301355</v>
      </c>
      <c r="Q8" s="110"/>
      <c r="R8" s="110"/>
      <c r="S8" s="13" t="s">
        <v>254</v>
      </c>
      <c r="T8" s="13" t="s">
        <v>270</v>
      </c>
      <c r="U8" s="13" t="s">
        <v>281</v>
      </c>
      <c r="V8" s="13" t="s">
        <v>264</v>
      </c>
      <c r="W8" s="13"/>
      <c r="X8" s="13" t="s">
        <v>257</v>
      </c>
      <c r="Y8" s="13" t="s">
        <v>264</v>
      </c>
      <c r="Z8" s="13" t="s">
        <v>256</v>
      </c>
      <c r="AA8" s="13" t="s">
        <v>256</v>
      </c>
      <c r="AB8" s="13" t="s">
        <v>270</v>
      </c>
      <c r="AC8" s="13"/>
      <c r="AD8" s="135"/>
      <c r="AE8" s="23" t="b">
        <f t="shared" si="1"/>
        <v>0</v>
      </c>
    </row>
    <row r="9" s="23" customFormat="1" ht="140.25" customHeight="1" spans="1:31">
      <c r="A9" s="23" t="s">
        <v>282</v>
      </c>
      <c r="B9" s="23" t="s">
        <v>283</v>
      </c>
      <c r="C9" s="23" t="s">
        <v>284</v>
      </c>
      <c r="D9" s="13">
        <v>4</v>
      </c>
      <c r="E9" s="13" t="s">
        <v>285</v>
      </c>
      <c r="F9" s="13" t="s">
        <v>276</v>
      </c>
      <c r="G9" s="13" t="s">
        <v>263</v>
      </c>
      <c r="H9" s="82" t="s">
        <v>286</v>
      </c>
      <c r="I9" s="13" t="s">
        <v>244</v>
      </c>
      <c r="J9" s="13" t="s">
        <v>278</v>
      </c>
      <c r="K9" s="82" t="s">
        <v>287</v>
      </c>
      <c r="L9" s="13" t="s">
        <v>288</v>
      </c>
      <c r="M9" s="13" t="s">
        <v>289</v>
      </c>
      <c r="N9" s="13" t="s">
        <v>290</v>
      </c>
      <c r="O9" s="100">
        <f t="shared" si="0"/>
        <v>1512630.8</v>
      </c>
      <c r="P9" s="95">
        <v>1512630.8</v>
      </c>
      <c r="Q9" s="110"/>
      <c r="R9" s="110"/>
      <c r="S9" s="13" t="s">
        <v>254</v>
      </c>
      <c r="T9" s="13" t="s">
        <v>270</v>
      </c>
      <c r="U9" s="13" t="s">
        <v>281</v>
      </c>
      <c r="V9" s="13" t="s">
        <v>289</v>
      </c>
      <c r="W9" s="134">
        <v>86681.88</v>
      </c>
      <c r="X9" s="13" t="s">
        <v>257</v>
      </c>
      <c r="Y9" s="13" t="s">
        <v>289</v>
      </c>
      <c r="Z9" s="13" t="s">
        <v>256</v>
      </c>
      <c r="AA9" s="13" t="s">
        <v>256</v>
      </c>
      <c r="AB9" s="13" t="s">
        <v>270</v>
      </c>
      <c r="AC9" s="13"/>
      <c r="AD9" s="135"/>
      <c r="AE9" s="23" t="b">
        <f t="shared" si="1"/>
        <v>0</v>
      </c>
    </row>
    <row r="10" s="23" customFormat="1" ht="67.5" customHeight="1" spans="1:31">
      <c r="A10" s="23" t="s">
        <v>291</v>
      </c>
      <c r="B10" s="23" t="s">
        <v>292</v>
      </c>
      <c r="C10" s="23" t="s">
        <v>293</v>
      </c>
      <c r="D10" s="13">
        <v>5</v>
      </c>
      <c r="E10" s="13" t="s">
        <v>294</v>
      </c>
      <c r="F10" s="13" t="s">
        <v>276</v>
      </c>
      <c r="G10" s="13" t="s">
        <v>263</v>
      </c>
      <c r="H10" s="82" t="s">
        <v>295</v>
      </c>
      <c r="I10" s="13" t="s">
        <v>244</v>
      </c>
      <c r="J10" s="13" t="s">
        <v>266</v>
      </c>
      <c r="K10" s="82" t="s">
        <v>296</v>
      </c>
      <c r="L10" s="13" t="s">
        <v>297</v>
      </c>
      <c r="M10" s="13" t="s">
        <v>289</v>
      </c>
      <c r="N10" s="13" t="s">
        <v>289</v>
      </c>
      <c r="O10" s="100">
        <f t="shared" si="0"/>
        <v>1200000</v>
      </c>
      <c r="P10" s="95">
        <v>1186014.2</v>
      </c>
      <c r="Q10" s="109">
        <v>13985.8</v>
      </c>
      <c r="R10" s="110"/>
      <c r="S10" s="13" t="s">
        <v>254</v>
      </c>
      <c r="T10" s="13" t="s">
        <v>270</v>
      </c>
      <c r="U10" s="13" t="s">
        <v>271</v>
      </c>
      <c r="V10" s="13" t="s">
        <v>298</v>
      </c>
      <c r="W10" s="95">
        <v>72000</v>
      </c>
      <c r="X10" s="13" t="s">
        <v>273</v>
      </c>
      <c r="Y10" s="13" t="s">
        <v>298</v>
      </c>
      <c r="Z10" s="13" t="s">
        <v>256</v>
      </c>
      <c r="AA10" s="13" t="s">
        <v>256</v>
      </c>
      <c r="AB10" s="13" t="s">
        <v>270</v>
      </c>
      <c r="AC10" s="13"/>
      <c r="AD10" s="135"/>
      <c r="AE10" s="23" t="b">
        <f t="shared" si="1"/>
        <v>0</v>
      </c>
    </row>
    <row r="11" s="23" customFormat="1" ht="87.75" customHeight="1" spans="1:31">
      <c r="A11" s="23" t="s">
        <v>299</v>
      </c>
      <c r="B11" s="23" t="s">
        <v>300</v>
      </c>
      <c r="C11" s="23" t="s">
        <v>301</v>
      </c>
      <c r="D11" s="13">
        <v>6</v>
      </c>
      <c r="E11" s="13" t="s">
        <v>115</v>
      </c>
      <c r="F11" s="13" t="s">
        <v>302</v>
      </c>
      <c r="G11" s="13" t="s">
        <v>303</v>
      </c>
      <c r="H11" s="82" t="s">
        <v>304</v>
      </c>
      <c r="I11" s="13" t="s">
        <v>244</v>
      </c>
      <c r="J11" s="13" t="s">
        <v>261</v>
      </c>
      <c r="K11" s="82" t="s">
        <v>305</v>
      </c>
      <c r="L11" s="13" t="s">
        <v>306</v>
      </c>
      <c r="M11" s="13" t="s">
        <v>303</v>
      </c>
      <c r="N11" s="13" t="s">
        <v>307</v>
      </c>
      <c r="O11" s="100">
        <f t="shared" si="0"/>
        <v>3242340</v>
      </c>
      <c r="P11" s="95">
        <v>3000000</v>
      </c>
      <c r="Q11" s="109">
        <v>242340</v>
      </c>
      <c r="R11" s="110"/>
      <c r="S11" s="13" t="s">
        <v>254</v>
      </c>
      <c r="T11" s="13" t="s">
        <v>270</v>
      </c>
      <c r="U11" s="13" t="s">
        <v>308</v>
      </c>
      <c r="V11" s="13" t="s">
        <v>309</v>
      </c>
      <c r="W11" s="13"/>
      <c r="X11" s="13" t="s">
        <v>273</v>
      </c>
      <c r="Y11" s="13" t="s">
        <v>309</v>
      </c>
      <c r="Z11" s="13" t="s">
        <v>256</v>
      </c>
      <c r="AA11" s="13" t="s">
        <v>256</v>
      </c>
      <c r="AB11" s="13" t="s">
        <v>258</v>
      </c>
      <c r="AC11" s="13"/>
      <c r="AD11" s="135"/>
      <c r="AE11" s="23" t="b">
        <f t="shared" si="1"/>
        <v>1</v>
      </c>
    </row>
    <row r="12" s="23" customFormat="1" ht="69" customHeight="1" spans="1:31">
      <c r="A12" s="23" t="s">
        <v>310</v>
      </c>
      <c r="B12" s="23" t="s">
        <v>311</v>
      </c>
      <c r="C12" s="23" t="s">
        <v>312</v>
      </c>
      <c r="D12" s="13">
        <v>7</v>
      </c>
      <c r="E12" s="13" t="s">
        <v>119</v>
      </c>
      <c r="F12" s="13" t="s">
        <v>302</v>
      </c>
      <c r="G12" s="13" t="s">
        <v>303</v>
      </c>
      <c r="H12" s="82" t="s">
        <v>313</v>
      </c>
      <c r="I12" s="13" t="s">
        <v>244</v>
      </c>
      <c r="J12" s="13" t="s">
        <v>261</v>
      </c>
      <c r="K12" s="82" t="s">
        <v>314</v>
      </c>
      <c r="L12" s="13" t="s">
        <v>315</v>
      </c>
      <c r="M12" s="13" t="s">
        <v>316</v>
      </c>
      <c r="N12" s="13" t="s">
        <v>317</v>
      </c>
      <c r="O12" s="100">
        <f t="shared" si="0"/>
        <v>6525400</v>
      </c>
      <c r="P12" s="95">
        <v>6500000</v>
      </c>
      <c r="Q12" s="109">
        <v>25400</v>
      </c>
      <c r="R12" s="110"/>
      <c r="S12" s="13" t="s">
        <v>254</v>
      </c>
      <c r="T12" s="13" t="s">
        <v>270</v>
      </c>
      <c r="U12" s="13" t="s">
        <v>308</v>
      </c>
      <c r="V12" s="13" t="s">
        <v>318</v>
      </c>
      <c r="W12" s="13"/>
      <c r="X12" s="13" t="s">
        <v>273</v>
      </c>
      <c r="Y12" s="13" t="s">
        <v>318</v>
      </c>
      <c r="Z12" s="13" t="s">
        <v>256</v>
      </c>
      <c r="AA12" s="13" t="s">
        <v>256</v>
      </c>
      <c r="AB12" s="13" t="s">
        <v>270</v>
      </c>
      <c r="AC12" s="13"/>
      <c r="AD12" s="135"/>
      <c r="AE12" s="23" t="b">
        <f t="shared" si="1"/>
        <v>0</v>
      </c>
    </row>
    <row r="13" s="23" customFormat="1" ht="77.25" customHeight="1" spans="1:31">
      <c r="A13" s="23" t="s">
        <v>319</v>
      </c>
      <c r="B13" s="23" t="s">
        <v>278</v>
      </c>
      <c r="C13" s="23" t="s">
        <v>250</v>
      </c>
      <c r="D13" s="13">
        <v>8</v>
      </c>
      <c r="E13" s="13" t="s">
        <v>121</v>
      </c>
      <c r="F13" s="13" t="s">
        <v>302</v>
      </c>
      <c r="G13" s="13" t="s">
        <v>303</v>
      </c>
      <c r="H13" s="82" t="s">
        <v>320</v>
      </c>
      <c r="I13" s="13" t="s">
        <v>244</v>
      </c>
      <c r="J13" s="13" t="s">
        <v>311</v>
      </c>
      <c r="K13" s="13" t="s">
        <v>321</v>
      </c>
      <c r="L13" s="13" t="s">
        <v>322</v>
      </c>
      <c r="M13" s="13" t="s">
        <v>323</v>
      </c>
      <c r="N13" s="13" t="s">
        <v>324</v>
      </c>
      <c r="O13" s="100">
        <f t="shared" si="0"/>
        <v>6916145</v>
      </c>
      <c r="P13" s="95">
        <v>6879488</v>
      </c>
      <c r="Q13" s="109">
        <v>36657</v>
      </c>
      <c r="R13" s="110"/>
      <c r="S13" s="13" t="s">
        <v>256</v>
      </c>
      <c r="T13" s="13" t="s">
        <v>256</v>
      </c>
      <c r="U13" s="13" t="s">
        <v>256</v>
      </c>
      <c r="V13" s="13" t="s">
        <v>256</v>
      </c>
      <c r="W13" s="13" t="s">
        <v>256</v>
      </c>
      <c r="X13" s="13" t="s">
        <v>256</v>
      </c>
      <c r="Y13" s="13" t="s">
        <v>256</v>
      </c>
      <c r="Z13" s="13" t="s">
        <v>256</v>
      </c>
      <c r="AA13" s="13" t="s">
        <v>256</v>
      </c>
      <c r="AB13" s="13" t="s">
        <v>255</v>
      </c>
      <c r="AC13" s="37" t="s">
        <v>325</v>
      </c>
      <c r="AD13" s="135"/>
      <c r="AE13" s="23" t="b">
        <f t="shared" si="1"/>
        <v>0</v>
      </c>
    </row>
    <row r="14" s="23" customFormat="1" ht="78.75" customHeight="1" spans="1:31">
      <c r="A14" s="23" t="s">
        <v>326</v>
      </c>
      <c r="B14" s="23" t="s">
        <v>327</v>
      </c>
      <c r="D14" s="13">
        <v>9</v>
      </c>
      <c r="E14" s="13" t="s">
        <v>124</v>
      </c>
      <c r="F14" s="13" t="s">
        <v>302</v>
      </c>
      <c r="G14" s="13" t="s">
        <v>328</v>
      </c>
      <c r="H14" s="82" t="s">
        <v>329</v>
      </c>
      <c r="I14" s="13" t="s">
        <v>244</v>
      </c>
      <c r="J14" s="13" t="s">
        <v>266</v>
      </c>
      <c r="K14" s="82" t="s">
        <v>330</v>
      </c>
      <c r="L14" s="13" t="s">
        <v>331</v>
      </c>
      <c r="M14" s="13" t="s">
        <v>328</v>
      </c>
      <c r="N14" s="13" t="s">
        <v>328</v>
      </c>
      <c r="O14" s="100">
        <f t="shared" si="0"/>
        <v>3100000</v>
      </c>
      <c r="P14" s="95">
        <v>3100000</v>
      </c>
      <c r="Q14" s="110"/>
      <c r="R14" s="110"/>
      <c r="S14" s="13" t="s">
        <v>254</v>
      </c>
      <c r="T14" s="13" t="s">
        <v>270</v>
      </c>
      <c r="U14" s="13" t="s">
        <v>271</v>
      </c>
      <c r="V14" s="13" t="s">
        <v>332</v>
      </c>
      <c r="W14" s="13"/>
      <c r="X14" s="13" t="s">
        <v>273</v>
      </c>
      <c r="Y14" s="13" t="s">
        <v>332</v>
      </c>
      <c r="Z14" s="13" t="s">
        <v>256</v>
      </c>
      <c r="AA14" s="13" t="s">
        <v>256</v>
      </c>
      <c r="AB14" s="13" t="s">
        <v>258</v>
      </c>
      <c r="AC14" s="13"/>
      <c r="AD14" s="135"/>
      <c r="AE14" s="23" t="b">
        <f t="shared" si="1"/>
        <v>1</v>
      </c>
    </row>
    <row r="15" s="23" customFormat="1" ht="241.5" customHeight="1" spans="1:31">
      <c r="A15" s="23" t="s">
        <v>333</v>
      </c>
      <c r="B15" s="23" t="s">
        <v>250</v>
      </c>
      <c r="D15" s="13">
        <v>10</v>
      </c>
      <c r="E15" s="13" t="s">
        <v>334</v>
      </c>
      <c r="F15" s="13" t="s">
        <v>335</v>
      </c>
      <c r="G15" s="13" t="s">
        <v>336</v>
      </c>
      <c r="H15" s="82" t="s">
        <v>337</v>
      </c>
      <c r="I15" s="13" t="s">
        <v>244</v>
      </c>
      <c r="J15" s="13" t="s">
        <v>261</v>
      </c>
      <c r="K15" s="82" t="s">
        <v>338</v>
      </c>
      <c r="L15" s="13" t="s">
        <v>339</v>
      </c>
      <c r="M15" s="13" t="s">
        <v>336</v>
      </c>
      <c r="N15" s="13" t="s">
        <v>340</v>
      </c>
      <c r="O15" s="100">
        <f t="shared" si="0"/>
        <v>11500000</v>
      </c>
      <c r="P15" s="95">
        <v>11500000</v>
      </c>
      <c r="Q15" s="110"/>
      <c r="R15" s="110"/>
      <c r="S15" s="13" t="s">
        <v>254</v>
      </c>
      <c r="T15" s="13" t="s">
        <v>270</v>
      </c>
      <c r="U15" s="13" t="s">
        <v>271</v>
      </c>
      <c r="V15" s="13" t="s">
        <v>341</v>
      </c>
      <c r="W15" s="13"/>
      <c r="X15" s="13" t="s">
        <v>257</v>
      </c>
      <c r="Y15" s="13" t="s">
        <v>336</v>
      </c>
      <c r="Z15" s="13" t="s">
        <v>256</v>
      </c>
      <c r="AA15" s="13" t="s">
        <v>256</v>
      </c>
      <c r="AB15" s="13" t="s">
        <v>258</v>
      </c>
      <c r="AC15" s="13"/>
      <c r="AD15" s="135"/>
      <c r="AE15" s="23" t="b">
        <f t="shared" si="1"/>
        <v>1</v>
      </c>
    </row>
    <row r="16" s="23" customFormat="1" ht="81.75" customHeight="1" spans="4:31">
      <c r="D16" s="13">
        <v>11</v>
      </c>
      <c r="E16" s="13" t="s">
        <v>342</v>
      </c>
      <c r="F16" s="13" t="s">
        <v>335</v>
      </c>
      <c r="G16" s="13" t="s">
        <v>343</v>
      </c>
      <c r="H16" s="82" t="s">
        <v>344</v>
      </c>
      <c r="I16" s="13" t="s">
        <v>244</v>
      </c>
      <c r="J16" s="13" t="s">
        <v>266</v>
      </c>
      <c r="K16" s="82" t="s">
        <v>345</v>
      </c>
      <c r="L16" s="13" t="s">
        <v>346</v>
      </c>
      <c r="M16" s="13" t="s">
        <v>347</v>
      </c>
      <c r="N16" s="13" t="s">
        <v>343</v>
      </c>
      <c r="O16" s="100">
        <f t="shared" si="0"/>
        <v>6500000</v>
      </c>
      <c r="P16" s="95">
        <v>6500000</v>
      </c>
      <c r="Q16" s="110"/>
      <c r="R16" s="110"/>
      <c r="S16" s="13" t="s">
        <v>254</v>
      </c>
      <c r="T16" s="13" t="s">
        <v>270</v>
      </c>
      <c r="U16" s="13" t="s">
        <v>271</v>
      </c>
      <c r="V16" s="13" t="s">
        <v>348</v>
      </c>
      <c r="W16" s="95"/>
      <c r="X16" s="13" t="s">
        <v>273</v>
      </c>
      <c r="Y16" s="13" t="s">
        <v>348</v>
      </c>
      <c r="Z16" s="13" t="s">
        <v>256</v>
      </c>
      <c r="AA16" s="13" t="s">
        <v>256</v>
      </c>
      <c r="AB16" s="13" t="s">
        <v>270</v>
      </c>
      <c r="AC16" s="13" t="s">
        <v>349</v>
      </c>
      <c r="AD16" s="135"/>
      <c r="AE16" s="23" t="b">
        <f t="shared" si="1"/>
        <v>0</v>
      </c>
    </row>
    <row r="17" s="23" customFormat="1" ht="130.5" customHeight="1" spans="4:31">
      <c r="D17" s="13">
        <v>12</v>
      </c>
      <c r="E17" s="13" t="s">
        <v>350</v>
      </c>
      <c r="F17" s="13" t="s">
        <v>335</v>
      </c>
      <c r="G17" s="13" t="s">
        <v>351</v>
      </c>
      <c r="H17" s="92" t="s">
        <v>352</v>
      </c>
      <c r="I17" s="13" t="s">
        <v>244</v>
      </c>
      <c r="J17" s="13" t="s">
        <v>261</v>
      </c>
      <c r="K17" s="82" t="s">
        <v>353</v>
      </c>
      <c r="L17" s="13" t="s">
        <v>354</v>
      </c>
      <c r="M17" s="13" t="s">
        <v>351</v>
      </c>
      <c r="N17" s="13" t="s">
        <v>355</v>
      </c>
      <c r="O17" s="100">
        <f t="shared" si="0"/>
        <v>849593.36</v>
      </c>
      <c r="P17" s="95">
        <v>849593.36</v>
      </c>
      <c r="Q17" s="110"/>
      <c r="R17" s="110"/>
      <c r="S17" s="13" t="s">
        <v>254</v>
      </c>
      <c r="T17" s="13" t="s">
        <v>270</v>
      </c>
      <c r="U17" s="13" t="s">
        <v>281</v>
      </c>
      <c r="V17" s="13" t="s">
        <v>351</v>
      </c>
      <c r="W17" s="13"/>
      <c r="X17" s="13" t="s">
        <v>257</v>
      </c>
      <c r="Y17" s="13" t="s">
        <v>351</v>
      </c>
      <c r="Z17" s="13" t="s">
        <v>256</v>
      </c>
      <c r="AA17" s="13" t="s">
        <v>256</v>
      </c>
      <c r="AB17" s="13" t="s">
        <v>258</v>
      </c>
      <c r="AC17" s="13" t="s">
        <v>356</v>
      </c>
      <c r="AD17" s="135"/>
      <c r="AE17" s="23" t="b">
        <f t="shared" si="1"/>
        <v>1</v>
      </c>
    </row>
    <row r="18" s="23" customFormat="1" ht="143.25" customHeight="1" spans="4:31">
      <c r="D18" s="13">
        <v>13</v>
      </c>
      <c r="E18" s="13" t="s">
        <v>357</v>
      </c>
      <c r="F18" s="13" t="s">
        <v>335</v>
      </c>
      <c r="G18" s="13" t="s">
        <v>358</v>
      </c>
      <c r="H18" s="82" t="s">
        <v>359</v>
      </c>
      <c r="I18" s="13" t="s">
        <v>244</v>
      </c>
      <c r="J18" s="13" t="s">
        <v>261</v>
      </c>
      <c r="K18" s="13" t="s">
        <v>321</v>
      </c>
      <c r="L18" s="13" t="s">
        <v>360</v>
      </c>
      <c r="M18" s="13" t="s">
        <v>361</v>
      </c>
      <c r="N18" s="13" t="s">
        <v>362</v>
      </c>
      <c r="O18" s="100">
        <f t="shared" si="0"/>
        <v>8020000</v>
      </c>
      <c r="P18" s="95">
        <v>8020000</v>
      </c>
      <c r="Q18" s="110"/>
      <c r="R18" s="110"/>
      <c r="S18" s="13" t="s">
        <v>256</v>
      </c>
      <c r="T18" s="13" t="s">
        <v>255</v>
      </c>
      <c r="U18" s="13" t="s">
        <v>256</v>
      </c>
      <c r="V18" s="13" t="s">
        <v>256</v>
      </c>
      <c r="W18" s="13" t="s">
        <v>256</v>
      </c>
      <c r="X18" s="13" t="s">
        <v>273</v>
      </c>
      <c r="Y18" s="13" t="s">
        <v>363</v>
      </c>
      <c r="Z18" s="13" t="s">
        <v>256</v>
      </c>
      <c r="AA18" s="13" t="s">
        <v>256</v>
      </c>
      <c r="AB18" s="13" t="s">
        <v>255</v>
      </c>
      <c r="AC18" s="82" t="s">
        <v>364</v>
      </c>
      <c r="AD18" s="135"/>
      <c r="AE18" s="23" t="b">
        <f t="shared" si="1"/>
        <v>0</v>
      </c>
    </row>
    <row r="19" s="23" customFormat="1" ht="50.25" customHeight="1" spans="4:31">
      <c r="D19" s="13">
        <v>14</v>
      </c>
      <c r="E19" s="25" t="s">
        <v>365</v>
      </c>
      <c r="F19" s="13" t="s">
        <v>366</v>
      </c>
      <c r="G19" s="13" t="s">
        <v>358</v>
      </c>
      <c r="H19" s="82" t="s">
        <v>367</v>
      </c>
      <c r="I19" s="13" t="s">
        <v>244</v>
      </c>
      <c r="J19" s="13" t="s">
        <v>261</v>
      </c>
      <c r="K19" s="132" t="s">
        <v>368</v>
      </c>
      <c r="L19" s="13" t="s">
        <v>369</v>
      </c>
      <c r="M19" s="13" t="s">
        <v>370</v>
      </c>
      <c r="N19" s="13" t="s">
        <v>371</v>
      </c>
      <c r="O19" s="100">
        <f t="shared" si="0"/>
        <v>5000000</v>
      </c>
      <c r="P19" s="95">
        <v>5000000</v>
      </c>
      <c r="Q19" s="110"/>
      <c r="R19" s="110"/>
      <c r="S19" s="13" t="s">
        <v>254</v>
      </c>
      <c r="T19" s="13" t="s">
        <v>270</v>
      </c>
      <c r="U19" s="13" t="s">
        <v>271</v>
      </c>
      <c r="V19" s="13" t="s">
        <v>363</v>
      </c>
      <c r="W19" s="13"/>
      <c r="X19" s="13" t="s">
        <v>273</v>
      </c>
      <c r="Y19" s="13" t="s">
        <v>363</v>
      </c>
      <c r="Z19" s="13" t="s">
        <v>256</v>
      </c>
      <c r="AA19" s="13" t="s">
        <v>256</v>
      </c>
      <c r="AB19" s="13" t="s">
        <v>270</v>
      </c>
      <c r="AC19" s="13"/>
      <c r="AD19" s="135"/>
      <c r="AE19" s="23" t="b">
        <f t="shared" si="1"/>
        <v>0</v>
      </c>
    </row>
    <row r="20" s="23" customFormat="1" ht="50.25" customHeight="1" spans="4:31">
      <c r="D20" s="13">
        <v>15</v>
      </c>
      <c r="E20" s="84"/>
      <c r="F20" s="13" t="s">
        <v>366</v>
      </c>
      <c r="G20" s="13" t="s">
        <v>358</v>
      </c>
      <c r="H20" s="82" t="s">
        <v>372</v>
      </c>
      <c r="I20" s="13" t="s">
        <v>244</v>
      </c>
      <c r="J20" s="13" t="s">
        <v>266</v>
      </c>
      <c r="K20" s="132" t="s">
        <v>373</v>
      </c>
      <c r="L20" s="13" t="s">
        <v>374</v>
      </c>
      <c r="M20" s="13" t="s">
        <v>370</v>
      </c>
      <c r="N20" s="13" t="s">
        <v>375</v>
      </c>
      <c r="O20" s="100">
        <f t="shared" si="0"/>
        <v>5500000</v>
      </c>
      <c r="P20" s="95">
        <v>5500000</v>
      </c>
      <c r="Q20" s="110"/>
      <c r="R20" s="110"/>
      <c r="S20" s="13" t="s">
        <v>254</v>
      </c>
      <c r="T20" s="13" t="s">
        <v>270</v>
      </c>
      <c r="U20" s="13" t="s">
        <v>271</v>
      </c>
      <c r="V20" s="13" t="s">
        <v>376</v>
      </c>
      <c r="W20" s="95">
        <v>330000</v>
      </c>
      <c r="X20" s="13" t="s">
        <v>273</v>
      </c>
      <c r="Y20" s="13" t="s">
        <v>376</v>
      </c>
      <c r="Z20" s="13" t="s">
        <v>256</v>
      </c>
      <c r="AA20" s="13" t="s">
        <v>256</v>
      </c>
      <c r="AB20" s="13" t="s">
        <v>270</v>
      </c>
      <c r="AC20" s="13"/>
      <c r="AD20" s="135"/>
      <c r="AE20" s="23" t="b">
        <f t="shared" si="1"/>
        <v>0</v>
      </c>
    </row>
    <row r="21" s="23" customFormat="1" ht="50.25" customHeight="1" spans="4:31">
      <c r="D21" s="13">
        <v>16</v>
      </c>
      <c r="E21" s="84"/>
      <c r="F21" s="13" t="s">
        <v>366</v>
      </c>
      <c r="G21" s="13" t="s">
        <v>358</v>
      </c>
      <c r="H21" s="82" t="s">
        <v>377</v>
      </c>
      <c r="I21" s="13" t="s">
        <v>244</v>
      </c>
      <c r="J21" s="13" t="s">
        <v>266</v>
      </c>
      <c r="K21" s="132" t="s">
        <v>378</v>
      </c>
      <c r="L21" s="13" t="s">
        <v>379</v>
      </c>
      <c r="M21" s="13" t="s">
        <v>370</v>
      </c>
      <c r="N21" s="13" t="s">
        <v>380</v>
      </c>
      <c r="O21" s="100">
        <f t="shared" si="0"/>
        <v>5000000</v>
      </c>
      <c r="P21" s="95">
        <v>5000000</v>
      </c>
      <c r="Q21" s="110"/>
      <c r="R21" s="110"/>
      <c r="S21" s="13" t="s">
        <v>254</v>
      </c>
      <c r="T21" s="13" t="s">
        <v>270</v>
      </c>
      <c r="U21" s="13" t="s">
        <v>271</v>
      </c>
      <c r="V21" s="13" t="s">
        <v>381</v>
      </c>
      <c r="W21" s="95">
        <v>400000</v>
      </c>
      <c r="X21" s="13" t="s">
        <v>273</v>
      </c>
      <c r="Y21" s="13" t="s">
        <v>381</v>
      </c>
      <c r="Z21" s="13" t="s">
        <v>256</v>
      </c>
      <c r="AA21" s="13" t="s">
        <v>256</v>
      </c>
      <c r="AB21" s="13" t="s">
        <v>270</v>
      </c>
      <c r="AC21" s="13"/>
      <c r="AD21" s="135"/>
      <c r="AE21" s="23" t="b">
        <f t="shared" si="1"/>
        <v>0</v>
      </c>
    </row>
    <row r="22" s="23" customFormat="1" ht="50.25" customHeight="1" spans="4:31">
      <c r="D22" s="13">
        <v>17</v>
      </c>
      <c r="E22" s="83"/>
      <c r="F22" s="13" t="s">
        <v>366</v>
      </c>
      <c r="G22" s="13" t="s">
        <v>358</v>
      </c>
      <c r="H22" s="82" t="s">
        <v>382</v>
      </c>
      <c r="I22" s="13" t="s">
        <v>244</v>
      </c>
      <c r="J22" s="13" t="s">
        <v>266</v>
      </c>
      <c r="K22" s="132" t="s">
        <v>383</v>
      </c>
      <c r="L22" s="13" t="s">
        <v>384</v>
      </c>
      <c r="M22" s="13" t="s">
        <v>370</v>
      </c>
      <c r="N22" s="13" t="s">
        <v>385</v>
      </c>
      <c r="O22" s="100">
        <f t="shared" si="0"/>
        <v>4414315.18</v>
      </c>
      <c r="P22" s="95">
        <v>4414315.18</v>
      </c>
      <c r="Q22" s="110"/>
      <c r="R22" s="110"/>
      <c r="S22" s="13" t="s">
        <v>254</v>
      </c>
      <c r="T22" s="13" t="s">
        <v>270</v>
      </c>
      <c r="U22" s="13" t="s">
        <v>271</v>
      </c>
      <c r="V22" s="13" t="s">
        <v>386</v>
      </c>
      <c r="W22" s="95">
        <v>176572.61</v>
      </c>
      <c r="X22" s="13" t="s">
        <v>273</v>
      </c>
      <c r="Y22" s="13" t="s">
        <v>386</v>
      </c>
      <c r="Z22" s="13" t="s">
        <v>256</v>
      </c>
      <c r="AA22" s="13" t="s">
        <v>256</v>
      </c>
      <c r="AB22" s="13" t="s">
        <v>270</v>
      </c>
      <c r="AC22" s="13"/>
      <c r="AD22" s="135"/>
      <c r="AE22" s="23" t="b">
        <f t="shared" si="1"/>
        <v>0</v>
      </c>
    </row>
    <row r="23" s="23" customFormat="1" ht="57.75" customHeight="1" spans="4:31">
      <c r="D23" s="13">
        <v>18</v>
      </c>
      <c r="E23" s="13" t="s">
        <v>387</v>
      </c>
      <c r="F23" s="13" t="s">
        <v>366</v>
      </c>
      <c r="G23" s="13" t="s">
        <v>388</v>
      </c>
      <c r="H23" s="82" t="s">
        <v>389</v>
      </c>
      <c r="I23" s="13" t="s">
        <v>244</v>
      </c>
      <c r="J23" s="13" t="s">
        <v>266</v>
      </c>
      <c r="K23" s="132" t="s">
        <v>390</v>
      </c>
      <c r="L23" s="13" t="s">
        <v>391</v>
      </c>
      <c r="M23" s="13" t="s">
        <v>388</v>
      </c>
      <c r="N23" s="13" t="s">
        <v>392</v>
      </c>
      <c r="O23" s="100">
        <f t="shared" si="0"/>
        <v>4000000</v>
      </c>
      <c r="P23" s="95">
        <v>4000000</v>
      </c>
      <c r="Q23" s="110"/>
      <c r="R23" s="110"/>
      <c r="S23" s="13" t="s">
        <v>254</v>
      </c>
      <c r="T23" s="13" t="s">
        <v>270</v>
      </c>
      <c r="U23" s="13" t="s">
        <v>271</v>
      </c>
      <c r="V23" s="13" t="s">
        <v>393</v>
      </c>
      <c r="W23" s="95">
        <v>320000</v>
      </c>
      <c r="X23" s="13" t="s">
        <v>273</v>
      </c>
      <c r="Y23" s="13" t="s">
        <v>393</v>
      </c>
      <c r="Z23" s="13" t="s">
        <v>256</v>
      </c>
      <c r="AA23" s="13" t="s">
        <v>256</v>
      </c>
      <c r="AB23" s="13" t="s">
        <v>258</v>
      </c>
      <c r="AC23" s="13"/>
      <c r="AD23" s="135"/>
      <c r="AE23" s="23" t="b">
        <f t="shared" si="1"/>
        <v>1</v>
      </c>
    </row>
    <row r="24" s="23" customFormat="1" ht="57.75" customHeight="1" spans="4:31">
      <c r="D24" s="13">
        <v>19</v>
      </c>
      <c r="E24" s="13" t="s">
        <v>394</v>
      </c>
      <c r="F24" s="13" t="s">
        <v>366</v>
      </c>
      <c r="G24" s="13" t="s">
        <v>362</v>
      </c>
      <c r="H24" s="82" t="s">
        <v>395</v>
      </c>
      <c r="I24" s="13" t="s">
        <v>244</v>
      </c>
      <c r="J24" s="13" t="s">
        <v>250</v>
      </c>
      <c r="K24" s="82" t="s">
        <v>396</v>
      </c>
      <c r="L24" s="13" t="s">
        <v>397</v>
      </c>
      <c r="M24" s="13" t="s">
        <v>362</v>
      </c>
      <c r="N24" s="13" t="s">
        <v>398</v>
      </c>
      <c r="O24" s="100">
        <f t="shared" si="0"/>
        <v>600000</v>
      </c>
      <c r="P24" s="95">
        <v>600000</v>
      </c>
      <c r="Q24" s="110"/>
      <c r="R24" s="110"/>
      <c r="S24" s="13" t="s">
        <v>254</v>
      </c>
      <c r="T24" s="13" t="s">
        <v>270</v>
      </c>
      <c r="U24" s="13" t="s">
        <v>281</v>
      </c>
      <c r="V24" s="13" t="s">
        <v>362</v>
      </c>
      <c r="W24" s="13"/>
      <c r="X24" s="13" t="s">
        <v>257</v>
      </c>
      <c r="Y24" s="13" t="s">
        <v>362</v>
      </c>
      <c r="Z24" s="13" t="s">
        <v>256</v>
      </c>
      <c r="AA24" s="13" t="s">
        <v>256</v>
      </c>
      <c r="AB24" s="13" t="s">
        <v>258</v>
      </c>
      <c r="AC24" s="13"/>
      <c r="AD24" s="135"/>
      <c r="AE24" s="23" t="b">
        <f t="shared" si="1"/>
        <v>1</v>
      </c>
    </row>
    <row r="25" s="23" customFormat="1" ht="59.25" customHeight="1" spans="4:31">
      <c r="D25" s="13">
        <v>20</v>
      </c>
      <c r="E25" s="13" t="s">
        <v>399</v>
      </c>
      <c r="F25" s="13" t="s">
        <v>400</v>
      </c>
      <c r="G25" s="13" t="s">
        <v>358</v>
      </c>
      <c r="H25" s="82" t="s">
        <v>401</v>
      </c>
      <c r="I25" s="13" t="s">
        <v>244</v>
      </c>
      <c r="J25" s="13" t="s">
        <v>250</v>
      </c>
      <c r="K25" s="82" t="s">
        <v>402</v>
      </c>
      <c r="L25" s="13" t="s">
        <v>403</v>
      </c>
      <c r="M25" s="13" t="s">
        <v>362</v>
      </c>
      <c r="N25" s="13" t="s">
        <v>398</v>
      </c>
      <c r="O25" s="100">
        <f t="shared" si="0"/>
        <v>220000</v>
      </c>
      <c r="P25" s="95">
        <v>220000</v>
      </c>
      <c r="Q25" s="110"/>
      <c r="R25" s="110"/>
      <c r="S25" s="13" t="s">
        <v>254</v>
      </c>
      <c r="T25" s="13" t="s">
        <v>270</v>
      </c>
      <c r="U25" s="13" t="s">
        <v>281</v>
      </c>
      <c r="V25" s="13" t="s">
        <v>362</v>
      </c>
      <c r="W25" s="13"/>
      <c r="X25" s="13" t="s">
        <v>257</v>
      </c>
      <c r="Y25" s="13" t="s">
        <v>362</v>
      </c>
      <c r="Z25" s="13" t="s">
        <v>256</v>
      </c>
      <c r="AA25" s="13" t="s">
        <v>256</v>
      </c>
      <c r="AB25" s="13" t="s">
        <v>270</v>
      </c>
      <c r="AC25" s="13"/>
      <c r="AD25" s="135"/>
      <c r="AE25" s="23" t="b">
        <f t="shared" si="1"/>
        <v>0</v>
      </c>
    </row>
    <row r="26" s="23" customFormat="1" ht="40.15" customHeight="1" spans="4:31">
      <c r="D26" s="13">
        <v>21</v>
      </c>
      <c r="E26" s="13" t="s">
        <v>404</v>
      </c>
      <c r="F26" s="13" t="s">
        <v>247</v>
      </c>
      <c r="G26" s="13" t="s">
        <v>405</v>
      </c>
      <c r="H26" s="82" t="s">
        <v>406</v>
      </c>
      <c r="I26" s="13" t="s">
        <v>243</v>
      </c>
      <c r="J26" s="13" t="s">
        <v>260</v>
      </c>
      <c r="K26" s="82" t="s">
        <v>407</v>
      </c>
      <c r="L26" s="13" t="s">
        <v>408</v>
      </c>
      <c r="M26" s="13" t="s">
        <v>409</v>
      </c>
      <c r="N26" s="13" t="s">
        <v>410</v>
      </c>
      <c r="O26" s="100">
        <f t="shared" si="0"/>
        <v>921031.4</v>
      </c>
      <c r="P26" s="95">
        <v>822911.43</v>
      </c>
      <c r="Q26" s="109">
        <v>98119.97</v>
      </c>
      <c r="R26" s="110"/>
      <c r="S26" s="13" t="s">
        <v>254</v>
      </c>
      <c r="T26" s="13" t="s">
        <v>256</v>
      </c>
      <c r="U26" s="13" t="s">
        <v>256</v>
      </c>
      <c r="V26" s="13" t="s">
        <v>256</v>
      </c>
      <c r="W26" s="13" t="s">
        <v>256</v>
      </c>
      <c r="X26" s="13" t="s">
        <v>257</v>
      </c>
      <c r="Y26" s="13" t="s">
        <v>409</v>
      </c>
      <c r="Z26" s="13" t="s">
        <v>256</v>
      </c>
      <c r="AA26" s="13" t="s">
        <v>256</v>
      </c>
      <c r="AB26" s="13" t="s">
        <v>270</v>
      </c>
      <c r="AC26" s="13"/>
      <c r="AD26" s="135"/>
      <c r="AE26" s="23" t="b">
        <f t="shared" si="1"/>
        <v>0</v>
      </c>
    </row>
    <row r="27" s="23" customFormat="1" ht="40.15" customHeight="1" spans="4:31">
      <c r="D27" s="13">
        <v>22</v>
      </c>
      <c r="E27" s="13" t="s">
        <v>411</v>
      </c>
      <c r="F27" s="13" t="s">
        <v>247</v>
      </c>
      <c r="G27" s="13" t="s">
        <v>405</v>
      </c>
      <c r="H27" s="82" t="s">
        <v>412</v>
      </c>
      <c r="I27" s="13" t="s">
        <v>243</v>
      </c>
      <c r="J27" s="13" t="s">
        <v>333</v>
      </c>
      <c r="K27" s="82" t="s">
        <v>413</v>
      </c>
      <c r="L27" s="13" t="s">
        <v>414</v>
      </c>
      <c r="M27" s="13" t="s">
        <v>415</v>
      </c>
      <c r="N27" s="13" t="s">
        <v>416</v>
      </c>
      <c r="O27" s="100">
        <f t="shared" si="0"/>
        <v>170921.66</v>
      </c>
      <c r="P27" s="95">
        <v>148659.83</v>
      </c>
      <c r="Q27" s="109">
        <v>22261.83</v>
      </c>
      <c r="R27" s="110"/>
      <c r="S27" s="13" t="s">
        <v>254</v>
      </c>
      <c r="T27" s="13" t="s">
        <v>256</v>
      </c>
      <c r="U27" s="13" t="s">
        <v>256</v>
      </c>
      <c r="V27" s="13" t="s">
        <v>256</v>
      </c>
      <c r="W27" s="13" t="s">
        <v>256</v>
      </c>
      <c r="X27" s="13" t="s">
        <v>257</v>
      </c>
      <c r="Y27" s="13" t="s">
        <v>415</v>
      </c>
      <c r="Z27" s="13" t="s">
        <v>256</v>
      </c>
      <c r="AA27" s="13" t="s">
        <v>256</v>
      </c>
      <c r="AB27" s="13" t="s">
        <v>270</v>
      </c>
      <c r="AC27" s="13"/>
      <c r="AD27" s="135"/>
      <c r="AE27" s="23" t="b">
        <f t="shared" si="1"/>
        <v>0</v>
      </c>
    </row>
    <row r="28" s="23" customFormat="1" ht="40.15" customHeight="1" spans="4:31">
      <c r="D28" s="13">
        <v>23</v>
      </c>
      <c r="E28" s="13" t="s">
        <v>165</v>
      </c>
      <c r="F28" s="13" t="s">
        <v>302</v>
      </c>
      <c r="G28" s="13" t="s">
        <v>417</v>
      </c>
      <c r="H28" s="128" t="s">
        <v>418</v>
      </c>
      <c r="I28" s="13" t="s">
        <v>243</v>
      </c>
      <c r="J28" s="13" t="s">
        <v>260</v>
      </c>
      <c r="K28" s="82" t="s">
        <v>419</v>
      </c>
      <c r="L28" s="13" t="s">
        <v>420</v>
      </c>
      <c r="M28" s="13" t="s">
        <v>417</v>
      </c>
      <c r="N28" s="13" t="s">
        <v>421</v>
      </c>
      <c r="O28" s="100">
        <f t="shared" si="0"/>
        <v>2471133.67</v>
      </c>
      <c r="P28" s="95">
        <v>2000000</v>
      </c>
      <c r="Q28" s="95">
        <v>471133.67</v>
      </c>
      <c r="R28" s="110"/>
      <c r="S28" s="13" t="s">
        <v>254</v>
      </c>
      <c r="T28" s="13" t="s">
        <v>256</v>
      </c>
      <c r="U28" s="13" t="s">
        <v>256</v>
      </c>
      <c r="V28" s="13" t="s">
        <v>256</v>
      </c>
      <c r="W28" s="13" t="s">
        <v>256</v>
      </c>
      <c r="X28" s="13" t="s">
        <v>257</v>
      </c>
      <c r="Y28" s="13" t="s">
        <v>417</v>
      </c>
      <c r="Z28" s="13" t="s">
        <v>256</v>
      </c>
      <c r="AA28" s="13" t="s">
        <v>256</v>
      </c>
      <c r="AB28" s="13" t="s">
        <v>258</v>
      </c>
      <c r="AC28" s="13"/>
      <c r="AD28" s="135"/>
      <c r="AE28" s="23" t="b">
        <f t="shared" si="1"/>
        <v>1</v>
      </c>
    </row>
    <row r="29" s="23" customFormat="1" ht="40.15" customHeight="1" spans="4:31">
      <c r="D29" s="13">
        <v>24</v>
      </c>
      <c r="E29" s="13" t="s">
        <v>167</v>
      </c>
      <c r="F29" s="13" t="s">
        <v>302</v>
      </c>
      <c r="G29" s="13" t="s">
        <v>422</v>
      </c>
      <c r="H29" s="128" t="s">
        <v>423</v>
      </c>
      <c r="I29" s="13" t="s">
        <v>243</v>
      </c>
      <c r="J29" s="13" t="s">
        <v>424</v>
      </c>
      <c r="K29" s="82" t="s">
        <v>425</v>
      </c>
      <c r="L29" s="13" t="s">
        <v>426</v>
      </c>
      <c r="M29" s="13" t="s">
        <v>427</v>
      </c>
      <c r="N29" s="13" t="s">
        <v>428</v>
      </c>
      <c r="O29" s="100">
        <f t="shared" si="0"/>
        <v>913508.94</v>
      </c>
      <c r="P29" s="95">
        <v>700000</v>
      </c>
      <c r="Q29" s="109">
        <v>213508.94</v>
      </c>
      <c r="R29" s="110"/>
      <c r="S29" s="13" t="s">
        <v>254</v>
      </c>
      <c r="T29" s="13" t="s">
        <v>256</v>
      </c>
      <c r="U29" s="13" t="s">
        <v>256</v>
      </c>
      <c r="V29" s="13" t="s">
        <v>256</v>
      </c>
      <c r="W29" s="13" t="s">
        <v>256</v>
      </c>
      <c r="X29" s="13" t="s">
        <v>257</v>
      </c>
      <c r="Y29" s="13" t="s">
        <v>427</v>
      </c>
      <c r="Z29" s="13" t="s">
        <v>256</v>
      </c>
      <c r="AA29" s="13" t="s">
        <v>256</v>
      </c>
      <c r="AB29" s="13" t="s">
        <v>270</v>
      </c>
      <c r="AC29" s="13"/>
      <c r="AD29" s="135"/>
      <c r="AE29" s="23" t="b">
        <f t="shared" si="1"/>
        <v>0</v>
      </c>
    </row>
    <row r="30" s="23" customFormat="1" ht="59.25" customHeight="1" spans="4:31">
      <c r="D30" s="13">
        <v>25</v>
      </c>
      <c r="E30" s="13" t="s">
        <v>168</v>
      </c>
      <c r="F30" s="13" t="s">
        <v>302</v>
      </c>
      <c r="G30" s="13" t="s">
        <v>422</v>
      </c>
      <c r="H30" s="128" t="s">
        <v>429</v>
      </c>
      <c r="I30" s="13" t="s">
        <v>243</v>
      </c>
      <c r="J30" s="13" t="s">
        <v>424</v>
      </c>
      <c r="K30" s="82" t="s">
        <v>430</v>
      </c>
      <c r="L30" s="13" t="s">
        <v>431</v>
      </c>
      <c r="M30" s="13" t="s">
        <v>432</v>
      </c>
      <c r="N30" s="13" t="s">
        <v>433</v>
      </c>
      <c r="O30" s="100">
        <f t="shared" si="0"/>
        <v>1560731.17</v>
      </c>
      <c r="P30" s="95">
        <v>1500000</v>
      </c>
      <c r="Q30" s="109">
        <v>60731.17</v>
      </c>
      <c r="R30" s="110"/>
      <c r="S30" s="13" t="s">
        <v>254</v>
      </c>
      <c r="T30" s="13" t="s">
        <v>256</v>
      </c>
      <c r="U30" s="13" t="s">
        <v>256</v>
      </c>
      <c r="V30" s="13" t="s">
        <v>256</v>
      </c>
      <c r="W30" s="13" t="s">
        <v>256</v>
      </c>
      <c r="X30" s="13" t="s">
        <v>257</v>
      </c>
      <c r="Y30" s="13" t="s">
        <v>432</v>
      </c>
      <c r="Z30" s="13" t="s">
        <v>256</v>
      </c>
      <c r="AA30" s="13" t="s">
        <v>256</v>
      </c>
      <c r="AB30" s="13" t="s">
        <v>270</v>
      </c>
      <c r="AC30" s="13"/>
      <c r="AD30" s="135"/>
      <c r="AE30" s="23" t="b">
        <f t="shared" si="1"/>
        <v>0</v>
      </c>
    </row>
    <row r="31" s="23" customFormat="1" ht="40.15" customHeight="1" spans="4:31">
      <c r="D31" s="13">
        <v>26</v>
      </c>
      <c r="E31" s="13" t="s">
        <v>169</v>
      </c>
      <c r="F31" s="13" t="s">
        <v>302</v>
      </c>
      <c r="G31" s="13" t="s">
        <v>422</v>
      </c>
      <c r="H31" s="82" t="s">
        <v>434</v>
      </c>
      <c r="I31" s="13" t="s">
        <v>243</v>
      </c>
      <c r="J31" s="13" t="s">
        <v>424</v>
      </c>
      <c r="K31" s="82" t="s">
        <v>435</v>
      </c>
      <c r="L31" s="13" t="s">
        <v>436</v>
      </c>
      <c r="M31" s="13" t="s">
        <v>437</v>
      </c>
      <c r="N31" s="13" t="s">
        <v>438</v>
      </c>
      <c r="O31" s="100">
        <f t="shared" si="0"/>
        <v>700000</v>
      </c>
      <c r="P31" s="95">
        <v>700000</v>
      </c>
      <c r="Q31" s="110"/>
      <c r="R31" s="110"/>
      <c r="S31" s="13" t="s">
        <v>254</v>
      </c>
      <c r="T31" s="13" t="s">
        <v>256</v>
      </c>
      <c r="U31" s="13" t="s">
        <v>256</v>
      </c>
      <c r="V31" s="13" t="s">
        <v>256</v>
      </c>
      <c r="W31" s="13" t="s">
        <v>256</v>
      </c>
      <c r="X31" s="13" t="s">
        <v>257</v>
      </c>
      <c r="Y31" s="13" t="s">
        <v>437</v>
      </c>
      <c r="Z31" s="13" t="s">
        <v>256</v>
      </c>
      <c r="AA31" s="13" t="s">
        <v>256</v>
      </c>
      <c r="AB31" s="13" t="s">
        <v>270</v>
      </c>
      <c r="AC31" s="13" t="s">
        <v>439</v>
      </c>
      <c r="AD31" s="135"/>
      <c r="AE31" s="23" t="b">
        <f t="shared" si="1"/>
        <v>0</v>
      </c>
    </row>
    <row r="32" s="23" customFormat="1" ht="97.5" customHeight="1" spans="4:31">
      <c r="D32" s="13">
        <v>27</v>
      </c>
      <c r="E32" s="13" t="s">
        <v>170</v>
      </c>
      <c r="F32" s="13" t="s">
        <v>302</v>
      </c>
      <c r="G32" s="13" t="s">
        <v>417</v>
      </c>
      <c r="H32" s="128" t="s">
        <v>440</v>
      </c>
      <c r="I32" s="13" t="s">
        <v>243</v>
      </c>
      <c r="J32" s="13" t="s">
        <v>260</v>
      </c>
      <c r="K32" s="82" t="s">
        <v>441</v>
      </c>
      <c r="L32" s="13" t="s">
        <v>442</v>
      </c>
      <c r="M32" s="13" t="s">
        <v>443</v>
      </c>
      <c r="N32" s="13" t="s">
        <v>444</v>
      </c>
      <c r="O32" s="100">
        <f t="shared" si="0"/>
        <v>1600000</v>
      </c>
      <c r="P32" s="95">
        <v>1600000</v>
      </c>
      <c r="Q32" s="110"/>
      <c r="R32" s="110"/>
      <c r="S32" s="13" t="s">
        <v>254</v>
      </c>
      <c r="T32" s="13" t="s">
        <v>256</v>
      </c>
      <c r="U32" s="13" t="s">
        <v>256</v>
      </c>
      <c r="V32" s="13" t="s">
        <v>256</v>
      </c>
      <c r="W32" s="13" t="s">
        <v>256</v>
      </c>
      <c r="X32" s="13" t="s">
        <v>257</v>
      </c>
      <c r="Y32" s="13" t="s">
        <v>417</v>
      </c>
      <c r="Z32" s="13" t="s">
        <v>256</v>
      </c>
      <c r="AA32" s="13" t="s">
        <v>256</v>
      </c>
      <c r="AB32" s="13" t="s">
        <v>270</v>
      </c>
      <c r="AC32" s="13"/>
      <c r="AD32" s="135"/>
      <c r="AE32" s="23" t="b">
        <f t="shared" si="1"/>
        <v>0</v>
      </c>
    </row>
    <row r="33" s="23" customFormat="1" ht="63" customHeight="1" spans="4:31">
      <c r="D33" s="13">
        <v>28</v>
      </c>
      <c r="E33" s="13" t="s">
        <v>171</v>
      </c>
      <c r="F33" s="13" t="s">
        <v>302</v>
      </c>
      <c r="G33" s="13" t="s">
        <v>417</v>
      </c>
      <c r="H33" s="128" t="s">
        <v>445</v>
      </c>
      <c r="I33" s="13" t="s">
        <v>243</v>
      </c>
      <c r="J33" s="13" t="s">
        <v>260</v>
      </c>
      <c r="K33" s="82" t="s">
        <v>446</v>
      </c>
      <c r="L33" s="13" t="s">
        <v>447</v>
      </c>
      <c r="M33" s="13" t="s">
        <v>427</v>
      </c>
      <c r="N33" s="13" t="s">
        <v>428</v>
      </c>
      <c r="O33" s="100">
        <f t="shared" si="0"/>
        <v>1500000</v>
      </c>
      <c r="P33" s="95">
        <v>1500000</v>
      </c>
      <c r="Q33" s="110"/>
      <c r="R33" s="110"/>
      <c r="S33" s="13" t="s">
        <v>254</v>
      </c>
      <c r="T33" s="13" t="s">
        <v>256</v>
      </c>
      <c r="U33" s="13" t="s">
        <v>256</v>
      </c>
      <c r="V33" s="13" t="s">
        <v>256</v>
      </c>
      <c r="W33" s="13" t="s">
        <v>256</v>
      </c>
      <c r="X33" s="13" t="s">
        <v>257</v>
      </c>
      <c r="Y33" s="13" t="s">
        <v>427</v>
      </c>
      <c r="Z33" s="13" t="s">
        <v>256</v>
      </c>
      <c r="AA33" s="13" t="s">
        <v>256</v>
      </c>
      <c r="AB33" s="13" t="s">
        <v>270</v>
      </c>
      <c r="AC33" s="13"/>
      <c r="AD33" s="135"/>
      <c r="AE33" s="23" t="b">
        <f t="shared" si="1"/>
        <v>0</v>
      </c>
    </row>
    <row r="34" s="23" customFormat="1" ht="63" customHeight="1" spans="4:31">
      <c r="D34" s="13">
        <v>29</v>
      </c>
      <c r="E34" s="13" t="s">
        <v>172</v>
      </c>
      <c r="F34" s="13" t="s">
        <v>302</v>
      </c>
      <c r="G34" s="13" t="s">
        <v>417</v>
      </c>
      <c r="H34" s="128" t="s">
        <v>448</v>
      </c>
      <c r="I34" s="13" t="s">
        <v>243</v>
      </c>
      <c r="J34" s="13" t="s">
        <v>260</v>
      </c>
      <c r="K34" s="82" t="s">
        <v>449</v>
      </c>
      <c r="L34" s="13" t="s">
        <v>450</v>
      </c>
      <c r="M34" s="13" t="s">
        <v>316</v>
      </c>
      <c r="N34" s="13" t="s">
        <v>317</v>
      </c>
      <c r="O34" s="100">
        <f t="shared" si="0"/>
        <v>614824.98</v>
      </c>
      <c r="P34" s="95">
        <v>500000</v>
      </c>
      <c r="Q34" s="109">
        <v>114824.98</v>
      </c>
      <c r="R34" s="110"/>
      <c r="S34" s="13" t="s">
        <v>254</v>
      </c>
      <c r="T34" s="13" t="s">
        <v>256</v>
      </c>
      <c r="U34" s="13" t="s">
        <v>256</v>
      </c>
      <c r="V34" s="13" t="s">
        <v>256</v>
      </c>
      <c r="W34" s="13" t="s">
        <v>256</v>
      </c>
      <c r="X34" s="13" t="s">
        <v>257</v>
      </c>
      <c r="Y34" s="13" t="s">
        <v>316</v>
      </c>
      <c r="Z34" s="13" t="s">
        <v>256</v>
      </c>
      <c r="AA34" s="13" t="s">
        <v>256</v>
      </c>
      <c r="AB34" s="13" t="s">
        <v>270</v>
      </c>
      <c r="AC34" s="13"/>
      <c r="AD34" s="135"/>
      <c r="AE34" s="23" t="b">
        <f t="shared" si="1"/>
        <v>0</v>
      </c>
    </row>
    <row r="35" s="23" customFormat="1" ht="58.5" customHeight="1" spans="4:31">
      <c r="D35" s="13">
        <v>30</v>
      </c>
      <c r="E35" s="13" t="s">
        <v>451</v>
      </c>
      <c r="F35" s="13" t="s">
        <v>335</v>
      </c>
      <c r="G35" s="13" t="s">
        <v>452</v>
      </c>
      <c r="H35" s="82" t="s">
        <v>453</v>
      </c>
      <c r="I35" s="13" t="s">
        <v>243</v>
      </c>
      <c r="J35" s="13" t="s">
        <v>260</v>
      </c>
      <c r="K35" s="82" t="s">
        <v>454</v>
      </c>
      <c r="L35" s="13" t="s">
        <v>455</v>
      </c>
      <c r="M35" s="13" t="s">
        <v>351</v>
      </c>
      <c r="N35" s="13" t="s">
        <v>456</v>
      </c>
      <c r="O35" s="100">
        <f t="shared" si="0"/>
        <v>1048187.93</v>
      </c>
      <c r="P35" s="95">
        <v>1048187.93</v>
      </c>
      <c r="Q35" s="110"/>
      <c r="R35" s="110"/>
      <c r="S35" s="13" t="s">
        <v>254</v>
      </c>
      <c r="T35" s="13" t="s">
        <v>256</v>
      </c>
      <c r="U35" s="13" t="s">
        <v>256</v>
      </c>
      <c r="V35" s="13" t="s">
        <v>256</v>
      </c>
      <c r="W35" s="13" t="s">
        <v>256</v>
      </c>
      <c r="X35" s="13" t="s">
        <v>257</v>
      </c>
      <c r="Y35" s="121" t="s">
        <v>457</v>
      </c>
      <c r="Z35" s="13" t="s">
        <v>256</v>
      </c>
      <c r="AA35" s="13" t="s">
        <v>256</v>
      </c>
      <c r="AB35" s="13" t="s">
        <v>270</v>
      </c>
      <c r="AC35" s="13"/>
      <c r="AD35" s="135"/>
      <c r="AE35" s="23" t="b">
        <f t="shared" si="1"/>
        <v>0</v>
      </c>
    </row>
    <row r="36" s="23" customFormat="1" ht="58.5" customHeight="1" spans="4:31">
      <c r="D36" s="13">
        <v>31</v>
      </c>
      <c r="E36" s="13" t="s">
        <v>458</v>
      </c>
      <c r="F36" s="13" t="s">
        <v>335</v>
      </c>
      <c r="G36" s="13" t="s">
        <v>452</v>
      </c>
      <c r="H36" s="82" t="s">
        <v>459</v>
      </c>
      <c r="I36" s="13" t="s">
        <v>243</v>
      </c>
      <c r="J36" s="13" t="s">
        <v>424</v>
      </c>
      <c r="K36" s="82" t="s">
        <v>460</v>
      </c>
      <c r="L36" s="13" t="s">
        <v>461</v>
      </c>
      <c r="M36" s="13" t="s">
        <v>462</v>
      </c>
      <c r="N36" s="13" t="s">
        <v>463</v>
      </c>
      <c r="O36" s="100">
        <f t="shared" si="0"/>
        <v>374760.4</v>
      </c>
      <c r="P36" s="95">
        <v>355172.7</v>
      </c>
      <c r="Q36" s="109">
        <v>19587.7</v>
      </c>
      <c r="R36" s="110"/>
      <c r="S36" s="13" t="s">
        <v>254</v>
      </c>
      <c r="T36" s="13" t="s">
        <v>256</v>
      </c>
      <c r="U36" s="13" t="s">
        <v>256</v>
      </c>
      <c r="V36" s="13" t="s">
        <v>256</v>
      </c>
      <c r="W36" s="13" t="s">
        <v>256</v>
      </c>
      <c r="X36" s="13" t="s">
        <v>257</v>
      </c>
      <c r="Y36" s="121" t="s">
        <v>464</v>
      </c>
      <c r="Z36" s="13" t="s">
        <v>256</v>
      </c>
      <c r="AA36" s="13" t="s">
        <v>256</v>
      </c>
      <c r="AB36" s="13" t="s">
        <v>270</v>
      </c>
      <c r="AC36" s="13"/>
      <c r="AD36" s="135"/>
      <c r="AE36" s="23" t="b">
        <f t="shared" si="1"/>
        <v>0</v>
      </c>
    </row>
    <row r="37" s="23" customFormat="1" ht="78.75" customHeight="1" spans="4:31">
      <c r="D37" s="13">
        <v>32</v>
      </c>
      <c r="E37" s="25" t="s">
        <v>465</v>
      </c>
      <c r="F37" s="13" t="s">
        <v>335</v>
      </c>
      <c r="G37" s="25" t="s">
        <v>452</v>
      </c>
      <c r="H37" s="82" t="s">
        <v>466</v>
      </c>
      <c r="I37" s="13" t="s">
        <v>243</v>
      </c>
      <c r="J37" s="13" t="s">
        <v>260</v>
      </c>
      <c r="K37" s="82" t="s">
        <v>467</v>
      </c>
      <c r="L37" s="13" t="s">
        <v>468</v>
      </c>
      <c r="M37" s="121" t="s">
        <v>469</v>
      </c>
      <c r="N37" s="13" t="s">
        <v>470</v>
      </c>
      <c r="O37" s="100">
        <f t="shared" si="0"/>
        <v>2813948.75</v>
      </c>
      <c r="P37" s="133">
        <v>2813948.75</v>
      </c>
      <c r="Q37" s="25"/>
      <c r="R37" s="25"/>
      <c r="S37" s="13" t="s">
        <v>254</v>
      </c>
      <c r="T37" s="13" t="s">
        <v>256</v>
      </c>
      <c r="U37" s="13" t="s">
        <v>256</v>
      </c>
      <c r="V37" s="13" t="s">
        <v>256</v>
      </c>
      <c r="W37" s="13" t="s">
        <v>256</v>
      </c>
      <c r="X37" s="13" t="s">
        <v>257</v>
      </c>
      <c r="Y37" s="121" t="s">
        <v>464</v>
      </c>
      <c r="Z37" s="13" t="s">
        <v>256</v>
      </c>
      <c r="AA37" s="13" t="s">
        <v>256</v>
      </c>
      <c r="AB37" s="13" t="s">
        <v>270</v>
      </c>
      <c r="AC37" s="13"/>
      <c r="AD37" s="135"/>
      <c r="AE37" s="23" t="b">
        <f t="shared" si="1"/>
        <v>0</v>
      </c>
    </row>
    <row r="38" s="23" customFormat="1" ht="153.75" customHeight="1" spans="4:31">
      <c r="D38" s="13">
        <v>33</v>
      </c>
      <c r="E38" s="25" t="s">
        <v>471</v>
      </c>
      <c r="F38" s="13" t="s">
        <v>335</v>
      </c>
      <c r="G38" s="25" t="s">
        <v>452</v>
      </c>
      <c r="H38" s="82" t="s">
        <v>472</v>
      </c>
      <c r="I38" s="13" t="s">
        <v>243</v>
      </c>
      <c r="J38" s="13" t="s">
        <v>260</v>
      </c>
      <c r="K38" s="82" t="s">
        <v>473</v>
      </c>
      <c r="L38" s="13" t="s">
        <v>474</v>
      </c>
      <c r="M38" s="121" t="s">
        <v>475</v>
      </c>
      <c r="N38" s="13" t="s">
        <v>476</v>
      </c>
      <c r="O38" s="100">
        <f t="shared" ref="O38:O67" si="2">P38+Q38</f>
        <v>4119710.04</v>
      </c>
      <c r="P38" s="133">
        <v>4119710.04</v>
      </c>
      <c r="Q38" s="25"/>
      <c r="R38" s="25"/>
      <c r="S38" s="13" t="s">
        <v>254</v>
      </c>
      <c r="T38" s="13" t="s">
        <v>256</v>
      </c>
      <c r="U38" s="13" t="s">
        <v>256</v>
      </c>
      <c r="V38" s="13" t="s">
        <v>256</v>
      </c>
      <c r="W38" s="13" t="s">
        <v>256</v>
      </c>
      <c r="X38" s="13" t="s">
        <v>257</v>
      </c>
      <c r="Y38" s="121" t="s">
        <v>464</v>
      </c>
      <c r="Z38" s="13" t="s">
        <v>256</v>
      </c>
      <c r="AA38" s="13" t="s">
        <v>256</v>
      </c>
      <c r="AB38" s="13" t="s">
        <v>270</v>
      </c>
      <c r="AC38" s="13"/>
      <c r="AD38" s="135"/>
      <c r="AE38" s="23" t="b">
        <f t="shared" si="1"/>
        <v>0</v>
      </c>
    </row>
    <row r="39" s="23" customFormat="1" ht="57.75" customHeight="1" spans="4:31">
      <c r="D39" s="13">
        <v>34</v>
      </c>
      <c r="E39" s="13" t="s">
        <v>477</v>
      </c>
      <c r="F39" s="13" t="s">
        <v>335</v>
      </c>
      <c r="G39" s="13" t="s">
        <v>452</v>
      </c>
      <c r="H39" s="82" t="s">
        <v>478</v>
      </c>
      <c r="I39" s="13" t="s">
        <v>243</v>
      </c>
      <c r="J39" s="13" t="s">
        <v>260</v>
      </c>
      <c r="K39" s="82" t="s">
        <v>479</v>
      </c>
      <c r="L39" s="13" t="s">
        <v>480</v>
      </c>
      <c r="M39" s="13" t="s">
        <v>481</v>
      </c>
      <c r="N39" s="13" t="s">
        <v>482</v>
      </c>
      <c r="O39" s="100">
        <f t="shared" si="2"/>
        <v>254073.45</v>
      </c>
      <c r="P39" s="95">
        <v>254073.45</v>
      </c>
      <c r="Q39" s="110"/>
      <c r="R39" s="110"/>
      <c r="S39" s="13" t="s">
        <v>254</v>
      </c>
      <c r="T39" s="13" t="s">
        <v>256</v>
      </c>
      <c r="U39" s="13" t="s">
        <v>256</v>
      </c>
      <c r="V39" s="13" t="s">
        <v>256</v>
      </c>
      <c r="W39" s="13" t="s">
        <v>256</v>
      </c>
      <c r="X39" s="13" t="s">
        <v>257</v>
      </c>
      <c r="Y39" s="13" t="s">
        <v>481</v>
      </c>
      <c r="Z39" s="13" t="s">
        <v>256</v>
      </c>
      <c r="AA39" s="13" t="s">
        <v>256</v>
      </c>
      <c r="AB39" s="13" t="s">
        <v>270</v>
      </c>
      <c r="AC39" s="13"/>
      <c r="AD39" s="135"/>
      <c r="AE39" s="23" t="b">
        <f t="shared" si="1"/>
        <v>0</v>
      </c>
    </row>
    <row r="40" s="23" customFormat="1" ht="75" customHeight="1" spans="4:31">
      <c r="D40" s="13">
        <v>35</v>
      </c>
      <c r="E40" s="13" t="s">
        <v>483</v>
      </c>
      <c r="F40" s="13" t="s">
        <v>335</v>
      </c>
      <c r="G40" s="13" t="s">
        <v>452</v>
      </c>
      <c r="H40" s="82" t="s">
        <v>484</v>
      </c>
      <c r="I40" s="13" t="s">
        <v>243</v>
      </c>
      <c r="J40" s="13" t="s">
        <v>260</v>
      </c>
      <c r="K40" s="82" t="s">
        <v>485</v>
      </c>
      <c r="L40" s="13" t="s">
        <v>486</v>
      </c>
      <c r="M40" s="13" t="s">
        <v>462</v>
      </c>
      <c r="N40" s="13" t="s">
        <v>487</v>
      </c>
      <c r="O40" s="100">
        <f t="shared" si="2"/>
        <v>300291.76</v>
      </c>
      <c r="P40" s="95">
        <v>300291.76</v>
      </c>
      <c r="Q40" s="110"/>
      <c r="R40" s="110"/>
      <c r="S40" s="13" t="s">
        <v>254</v>
      </c>
      <c r="T40" s="13" t="s">
        <v>256</v>
      </c>
      <c r="U40" s="13" t="s">
        <v>256</v>
      </c>
      <c r="V40" s="13" t="s">
        <v>256</v>
      </c>
      <c r="W40" s="13" t="s">
        <v>256</v>
      </c>
      <c r="X40" s="13" t="s">
        <v>257</v>
      </c>
      <c r="Y40" s="121" t="s">
        <v>457</v>
      </c>
      <c r="Z40" s="13" t="s">
        <v>256</v>
      </c>
      <c r="AA40" s="13" t="s">
        <v>256</v>
      </c>
      <c r="AB40" s="13" t="s">
        <v>270</v>
      </c>
      <c r="AC40" s="13"/>
      <c r="AD40" s="135"/>
      <c r="AE40" s="23" t="b">
        <f t="shared" si="1"/>
        <v>0</v>
      </c>
    </row>
    <row r="41" s="23" customFormat="1" ht="54.75" customHeight="1" spans="4:31">
      <c r="D41" s="13">
        <v>36</v>
      </c>
      <c r="E41" s="25" t="s">
        <v>488</v>
      </c>
      <c r="F41" s="13" t="s">
        <v>335</v>
      </c>
      <c r="G41" s="13" t="s">
        <v>464</v>
      </c>
      <c r="H41" s="82" t="s">
        <v>489</v>
      </c>
      <c r="I41" s="13" t="s">
        <v>243</v>
      </c>
      <c r="J41" s="13" t="s">
        <v>260</v>
      </c>
      <c r="K41" s="82" t="s">
        <v>490</v>
      </c>
      <c r="L41" s="13" t="s">
        <v>491</v>
      </c>
      <c r="M41" s="13" t="s">
        <v>462</v>
      </c>
      <c r="N41" s="13" t="s">
        <v>463</v>
      </c>
      <c r="O41" s="100">
        <f t="shared" si="2"/>
        <v>104118</v>
      </c>
      <c r="P41" s="95">
        <v>104118</v>
      </c>
      <c r="Q41" s="110"/>
      <c r="R41" s="110"/>
      <c r="S41" s="13" t="s">
        <v>254</v>
      </c>
      <c r="T41" s="13" t="s">
        <v>256</v>
      </c>
      <c r="U41" s="13" t="s">
        <v>256</v>
      </c>
      <c r="V41" s="13" t="s">
        <v>256</v>
      </c>
      <c r="W41" s="13" t="s">
        <v>256</v>
      </c>
      <c r="X41" s="13" t="s">
        <v>257</v>
      </c>
      <c r="Y41" s="121" t="s">
        <v>464</v>
      </c>
      <c r="Z41" s="13" t="s">
        <v>256</v>
      </c>
      <c r="AA41" s="13" t="s">
        <v>256</v>
      </c>
      <c r="AB41" s="13" t="s">
        <v>270</v>
      </c>
      <c r="AC41" s="13" t="s">
        <v>492</v>
      </c>
      <c r="AD41" s="135"/>
      <c r="AE41" s="23" t="b">
        <f t="shared" si="1"/>
        <v>0</v>
      </c>
    </row>
    <row r="42" s="23" customFormat="1" ht="54" customHeight="1" spans="4:31">
      <c r="D42" s="13">
        <v>37</v>
      </c>
      <c r="E42" s="84"/>
      <c r="F42" s="13" t="s">
        <v>335</v>
      </c>
      <c r="G42" s="13" t="s">
        <v>464</v>
      </c>
      <c r="H42" s="82" t="s">
        <v>493</v>
      </c>
      <c r="I42" s="13" t="s">
        <v>243</v>
      </c>
      <c r="J42" s="13" t="s">
        <v>260</v>
      </c>
      <c r="K42" s="82" t="s">
        <v>494</v>
      </c>
      <c r="L42" s="13" t="s">
        <v>495</v>
      </c>
      <c r="M42" s="13" t="s">
        <v>496</v>
      </c>
      <c r="N42" s="13" t="s">
        <v>497</v>
      </c>
      <c r="O42" s="100">
        <f t="shared" si="2"/>
        <v>127464.94</v>
      </c>
      <c r="P42" s="95">
        <v>127464.94</v>
      </c>
      <c r="Q42" s="110"/>
      <c r="R42" s="110"/>
      <c r="S42" s="13" t="s">
        <v>254</v>
      </c>
      <c r="T42" s="13" t="s">
        <v>256</v>
      </c>
      <c r="U42" s="13" t="s">
        <v>256</v>
      </c>
      <c r="V42" s="13" t="s">
        <v>256</v>
      </c>
      <c r="W42" s="13" t="s">
        <v>256</v>
      </c>
      <c r="X42" s="13" t="s">
        <v>257</v>
      </c>
      <c r="Y42" s="121" t="s">
        <v>464</v>
      </c>
      <c r="Z42" s="13" t="s">
        <v>256</v>
      </c>
      <c r="AA42" s="13" t="s">
        <v>256</v>
      </c>
      <c r="AB42" s="13" t="s">
        <v>270</v>
      </c>
      <c r="AC42" s="13" t="s">
        <v>492</v>
      </c>
      <c r="AD42" s="135"/>
      <c r="AE42" s="23" t="b">
        <f t="shared" si="1"/>
        <v>0</v>
      </c>
    </row>
    <row r="43" s="23" customFormat="1" ht="81.75" customHeight="1" spans="4:31">
      <c r="D43" s="13">
        <v>38</v>
      </c>
      <c r="E43" s="84"/>
      <c r="F43" s="13" t="s">
        <v>335</v>
      </c>
      <c r="G43" s="13" t="s">
        <v>464</v>
      </c>
      <c r="H43" s="82" t="s">
        <v>498</v>
      </c>
      <c r="I43" s="13" t="s">
        <v>243</v>
      </c>
      <c r="J43" s="13" t="s">
        <v>260</v>
      </c>
      <c r="K43" s="82" t="s">
        <v>499</v>
      </c>
      <c r="L43" s="13" t="s">
        <v>500</v>
      </c>
      <c r="M43" s="13" t="s">
        <v>501</v>
      </c>
      <c r="N43" s="13" t="s">
        <v>502</v>
      </c>
      <c r="O43" s="100">
        <f t="shared" si="2"/>
        <v>1270700.4</v>
      </c>
      <c r="P43" s="95">
        <v>449259.43</v>
      </c>
      <c r="Q43" s="109">
        <v>821440.97</v>
      </c>
      <c r="R43" s="110"/>
      <c r="S43" s="13" t="s">
        <v>254</v>
      </c>
      <c r="T43" s="13" t="s">
        <v>256</v>
      </c>
      <c r="U43" s="13" t="s">
        <v>256</v>
      </c>
      <c r="V43" s="13" t="s">
        <v>256</v>
      </c>
      <c r="W43" s="13" t="s">
        <v>256</v>
      </c>
      <c r="X43" s="13" t="s">
        <v>257</v>
      </c>
      <c r="Y43" s="121" t="s">
        <v>464</v>
      </c>
      <c r="Z43" s="13" t="s">
        <v>256</v>
      </c>
      <c r="AA43" s="13" t="s">
        <v>256</v>
      </c>
      <c r="AB43" s="13" t="s">
        <v>270</v>
      </c>
      <c r="AC43" s="13" t="s">
        <v>492</v>
      </c>
      <c r="AD43" s="135"/>
      <c r="AE43" s="23" t="b">
        <f t="shared" si="1"/>
        <v>0</v>
      </c>
    </row>
    <row r="44" s="23" customFormat="1" ht="50.25" customHeight="1" spans="4:31">
      <c r="D44" s="13">
        <v>39</v>
      </c>
      <c r="E44" s="84"/>
      <c r="F44" s="13" t="s">
        <v>335</v>
      </c>
      <c r="G44" s="13" t="s">
        <v>464</v>
      </c>
      <c r="H44" s="82" t="s">
        <v>503</v>
      </c>
      <c r="I44" s="13" t="s">
        <v>243</v>
      </c>
      <c r="J44" s="13" t="s">
        <v>260</v>
      </c>
      <c r="K44" s="82" t="s">
        <v>504</v>
      </c>
      <c r="L44" s="13" t="s">
        <v>505</v>
      </c>
      <c r="M44" s="13" t="s">
        <v>501</v>
      </c>
      <c r="N44" s="13" t="s">
        <v>502</v>
      </c>
      <c r="O44" s="100">
        <f t="shared" si="2"/>
        <v>103513.9</v>
      </c>
      <c r="P44" s="95">
        <v>103513.9</v>
      </c>
      <c r="Q44" s="110"/>
      <c r="R44" s="110"/>
      <c r="S44" s="13" t="s">
        <v>254</v>
      </c>
      <c r="T44" s="13" t="s">
        <v>256</v>
      </c>
      <c r="U44" s="13" t="s">
        <v>256</v>
      </c>
      <c r="V44" s="13" t="s">
        <v>256</v>
      </c>
      <c r="W44" s="13" t="s">
        <v>256</v>
      </c>
      <c r="X44" s="13" t="s">
        <v>257</v>
      </c>
      <c r="Y44" s="121" t="s">
        <v>464</v>
      </c>
      <c r="Z44" s="13" t="s">
        <v>256</v>
      </c>
      <c r="AA44" s="13" t="s">
        <v>256</v>
      </c>
      <c r="AB44" s="13" t="s">
        <v>270</v>
      </c>
      <c r="AC44" s="13" t="s">
        <v>492</v>
      </c>
      <c r="AD44" s="135"/>
      <c r="AE44" s="23" t="b">
        <f t="shared" si="1"/>
        <v>0</v>
      </c>
    </row>
    <row r="45" s="23" customFormat="1" ht="50.25" customHeight="1" spans="4:31">
      <c r="D45" s="13">
        <v>40</v>
      </c>
      <c r="E45" s="84"/>
      <c r="F45" s="13" t="s">
        <v>335</v>
      </c>
      <c r="G45" s="13" t="s">
        <v>464</v>
      </c>
      <c r="H45" s="82" t="s">
        <v>506</v>
      </c>
      <c r="I45" s="13" t="s">
        <v>243</v>
      </c>
      <c r="J45" s="13" t="s">
        <v>260</v>
      </c>
      <c r="K45" s="82" t="s">
        <v>507</v>
      </c>
      <c r="L45" s="13" t="s">
        <v>508</v>
      </c>
      <c r="M45" s="13" t="s">
        <v>462</v>
      </c>
      <c r="N45" s="13" t="s">
        <v>463</v>
      </c>
      <c r="O45" s="100">
        <f t="shared" si="2"/>
        <v>270920.05</v>
      </c>
      <c r="P45" s="95">
        <v>270920.05</v>
      </c>
      <c r="Q45" s="110"/>
      <c r="R45" s="110"/>
      <c r="S45" s="13" t="s">
        <v>254</v>
      </c>
      <c r="T45" s="13" t="s">
        <v>256</v>
      </c>
      <c r="U45" s="13" t="s">
        <v>256</v>
      </c>
      <c r="V45" s="13" t="s">
        <v>256</v>
      </c>
      <c r="W45" s="13" t="s">
        <v>256</v>
      </c>
      <c r="X45" s="13" t="s">
        <v>257</v>
      </c>
      <c r="Y45" s="121" t="s">
        <v>464</v>
      </c>
      <c r="Z45" s="13" t="s">
        <v>256</v>
      </c>
      <c r="AA45" s="13" t="s">
        <v>256</v>
      </c>
      <c r="AB45" s="13" t="s">
        <v>270</v>
      </c>
      <c r="AC45" s="13" t="s">
        <v>492</v>
      </c>
      <c r="AD45" s="135"/>
      <c r="AE45" s="23" t="b">
        <f t="shared" si="1"/>
        <v>0</v>
      </c>
    </row>
    <row r="46" s="23" customFormat="1" ht="102" customHeight="1" spans="4:31">
      <c r="D46" s="13">
        <v>41</v>
      </c>
      <c r="E46" s="84"/>
      <c r="F46" s="13" t="s">
        <v>335</v>
      </c>
      <c r="G46" s="13" t="s">
        <v>464</v>
      </c>
      <c r="H46" s="82" t="s">
        <v>509</v>
      </c>
      <c r="I46" s="13" t="s">
        <v>243</v>
      </c>
      <c r="J46" s="13" t="s">
        <v>260</v>
      </c>
      <c r="K46" s="82" t="s">
        <v>510</v>
      </c>
      <c r="L46" s="13" t="s">
        <v>511</v>
      </c>
      <c r="M46" s="13" t="s">
        <v>462</v>
      </c>
      <c r="N46" s="13" t="s">
        <v>463</v>
      </c>
      <c r="O46" s="100">
        <f t="shared" si="2"/>
        <v>216019.32</v>
      </c>
      <c r="P46" s="95">
        <v>216019.32</v>
      </c>
      <c r="Q46" s="110"/>
      <c r="R46" s="110"/>
      <c r="S46" s="13" t="s">
        <v>254</v>
      </c>
      <c r="T46" s="13" t="s">
        <v>256</v>
      </c>
      <c r="U46" s="13" t="s">
        <v>256</v>
      </c>
      <c r="V46" s="13" t="s">
        <v>256</v>
      </c>
      <c r="W46" s="13" t="s">
        <v>256</v>
      </c>
      <c r="X46" s="13" t="s">
        <v>257</v>
      </c>
      <c r="Y46" s="121" t="s">
        <v>464</v>
      </c>
      <c r="Z46" s="13" t="s">
        <v>256</v>
      </c>
      <c r="AA46" s="13" t="s">
        <v>256</v>
      </c>
      <c r="AB46" s="13" t="s">
        <v>270</v>
      </c>
      <c r="AC46" s="13" t="s">
        <v>492</v>
      </c>
      <c r="AD46" s="135"/>
      <c r="AE46" s="23" t="b">
        <f t="shared" si="1"/>
        <v>0</v>
      </c>
    </row>
    <row r="47" s="23" customFormat="1" ht="147" customHeight="1" spans="4:31">
      <c r="D47" s="13">
        <v>42</v>
      </c>
      <c r="E47" s="84"/>
      <c r="F47" s="13" t="s">
        <v>335</v>
      </c>
      <c r="G47" s="13" t="s">
        <v>464</v>
      </c>
      <c r="H47" s="82" t="s">
        <v>512</v>
      </c>
      <c r="I47" s="13" t="s">
        <v>243</v>
      </c>
      <c r="J47" s="13" t="s">
        <v>260</v>
      </c>
      <c r="K47" s="82" t="s">
        <v>513</v>
      </c>
      <c r="L47" s="13" t="s">
        <v>514</v>
      </c>
      <c r="M47" s="13" t="s">
        <v>496</v>
      </c>
      <c r="N47" s="13" t="s">
        <v>497</v>
      </c>
      <c r="O47" s="100">
        <f t="shared" si="2"/>
        <v>143295.69</v>
      </c>
      <c r="P47" s="95">
        <v>143295.69</v>
      </c>
      <c r="Q47" s="110"/>
      <c r="R47" s="110"/>
      <c r="S47" s="13" t="s">
        <v>254</v>
      </c>
      <c r="T47" s="13" t="s">
        <v>256</v>
      </c>
      <c r="U47" s="13" t="s">
        <v>256</v>
      </c>
      <c r="V47" s="13" t="s">
        <v>256</v>
      </c>
      <c r="W47" s="13" t="s">
        <v>256</v>
      </c>
      <c r="X47" s="13" t="s">
        <v>257</v>
      </c>
      <c r="Y47" s="13" t="s">
        <v>496</v>
      </c>
      <c r="Z47" s="13" t="s">
        <v>256</v>
      </c>
      <c r="AA47" s="13" t="s">
        <v>256</v>
      </c>
      <c r="AB47" s="13" t="s">
        <v>270</v>
      </c>
      <c r="AC47" s="13" t="s">
        <v>492</v>
      </c>
      <c r="AD47" s="135"/>
      <c r="AE47" s="23" t="b">
        <f t="shared" si="1"/>
        <v>0</v>
      </c>
    </row>
    <row r="48" s="23" customFormat="1" ht="51" customHeight="1" spans="4:31">
      <c r="D48" s="13">
        <v>43</v>
      </c>
      <c r="E48" s="83"/>
      <c r="F48" s="13" t="s">
        <v>335</v>
      </c>
      <c r="G48" s="13" t="s">
        <v>464</v>
      </c>
      <c r="H48" s="82" t="s">
        <v>515</v>
      </c>
      <c r="I48" s="13" t="s">
        <v>243</v>
      </c>
      <c r="J48" s="13" t="s">
        <v>260</v>
      </c>
      <c r="K48" s="82" t="s">
        <v>516</v>
      </c>
      <c r="L48" s="13" t="s">
        <v>517</v>
      </c>
      <c r="M48" s="13" t="s">
        <v>501</v>
      </c>
      <c r="N48" s="13" t="s">
        <v>502</v>
      </c>
      <c r="O48" s="100">
        <f t="shared" si="2"/>
        <v>50430.68</v>
      </c>
      <c r="P48" s="95">
        <v>50430.68</v>
      </c>
      <c r="Q48" s="110"/>
      <c r="R48" s="110"/>
      <c r="S48" s="13" t="s">
        <v>254</v>
      </c>
      <c r="T48" s="13" t="s">
        <v>256</v>
      </c>
      <c r="U48" s="13" t="s">
        <v>256</v>
      </c>
      <c r="V48" s="13" t="s">
        <v>256</v>
      </c>
      <c r="W48" s="13" t="s">
        <v>256</v>
      </c>
      <c r="X48" s="13" t="s">
        <v>257</v>
      </c>
      <c r="Y48" s="121" t="s">
        <v>464</v>
      </c>
      <c r="Z48" s="13" t="s">
        <v>256</v>
      </c>
      <c r="AA48" s="13" t="s">
        <v>256</v>
      </c>
      <c r="AB48" s="13" t="s">
        <v>270</v>
      </c>
      <c r="AC48" s="13" t="s">
        <v>492</v>
      </c>
      <c r="AD48" s="135"/>
      <c r="AE48" s="23" t="b">
        <f t="shared" si="1"/>
        <v>0</v>
      </c>
    </row>
    <row r="49" s="23" customFormat="1" ht="22.5" spans="4:31">
      <c r="D49" s="13">
        <v>44</v>
      </c>
      <c r="E49" s="25" t="s">
        <v>518</v>
      </c>
      <c r="F49" s="13" t="s">
        <v>519</v>
      </c>
      <c r="G49" s="13" t="s">
        <v>366</v>
      </c>
      <c r="H49" s="44" t="s">
        <v>520</v>
      </c>
      <c r="I49" s="13" t="s">
        <v>243</v>
      </c>
      <c r="J49" s="13" t="s">
        <v>260</v>
      </c>
      <c r="K49" s="87" t="s">
        <v>521</v>
      </c>
      <c r="L49" s="13" t="s">
        <v>522</v>
      </c>
      <c r="M49" s="43" t="s">
        <v>523</v>
      </c>
      <c r="N49" s="43" t="s">
        <v>524</v>
      </c>
      <c r="O49" s="100">
        <f t="shared" si="2"/>
        <v>151776.57</v>
      </c>
      <c r="P49" s="95">
        <v>151776.57</v>
      </c>
      <c r="Q49" s="110"/>
      <c r="R49" s="110"/>
      <c r="S49" s="13" t="s">
        <v>254</v>
      </c>
      <c r="T49" s="13" t="s">
        <v>256</v>
      </c>
      <c r="U49" s="13" t="s">
        <v>256</v>
      </c>
      <c r="V49" s="13" t="s">
        <v>256</v>
      </c>
      <c r="W49" s="13" t="s">
        <v>256</v>
      </c>
      <c r="X49" s="13" t="s">
        <v>257</v>
      </c>
      <c r="Y49" s="43" t="s">
        <v>523</v>
      </c>
      <c r="Z49" s="13" t="s">
        <v>256</v>
      </c>
      <c r="AA49" s="13" t="s">
        <v>256</v>
      </c>
      <c r="AB49" s="13" t="s">
        <v>270</v>
      </c>
      <c r="AC49" s="13"/>
      <c r="AD49" s="135"/>
      <c r="AE49" s="23" t="b">
        <f t="shared" si="1"/>
        <v>0</v>
      </c>
    </row>
    <row r="50" s="23" customFormat="1" ht="22.5" spans="4:31">
      <c r="D50" s="13">
        <v>45</v>
      </c>
      <c r="E50" s="84"/>
      <c r="F50" s="13" t="s">
        <v>519</v>
      </c>
      <c r="G50" s="13" t="s">
        <v>366</v>
      </c>
      <c r="H50" s="44" t="s">
        <v>525</v>
      </c>
      <c r="I50" s="13" t="s">
        <v>243</v>
      </c>
      <c r="J50" s="13" t="s">
        <v>260</v>
      </c>
      <c r="K50" s="87" t="s">
        <v>526</v>
      </c>
      <c r="L50" s="13" t="s">
        <v>527</v>
      </c>
      <c r="M50" s="43" t="s">
        <v>523</v>
      </c>
      <c r="N50" s="43" t="s">
        <v>528</v>
      </c>
      <c r="O50" s="100">
        <f t="shared" si="2"/>
        <v>300626.44</v>
      </c>
      <c r="P50" s="95">
        <v>300626.44</v>
      </c>
      <c r="Q50" s="110"/>
      <c r="R50" s="110"/>
      <c r="S50" s="13" t="s">
        <v>254</v>
      </c>
      <c r="T50" s="13" t="s">
        <v>256</v>
      </c>
      <c r="U50" s="13" t="s">
        <v>256</v>
      </c>
      <c r="V50" s="13" t="s">
        <v>256</v>
      </c>
      <c r="W50" s="13" t="s">
        <v>256</v>
      </c>
      <c r="X50" s="13" t="s">
        <v>257</v>
      </c>
      <c r="Y50" s="43" t="s">
        <v>523</v>
      </c>
      <c r="Z50" s="13" t="s">
        <v>256</v>
      </c>
      <c r="AA50" s="13" t="s">
        <v>256</v>
      </c>
      <c r="AB50" s="13" t="s">
        <v>270</v>
      </c>
      <c r="AC50" s="13"/>
      <c r="AD50" s="135"/>
      <c r="AE50" s="23" t="b">
        <f t="shared" si="1"/>
        <v>0</v>
      </c>
    </row>
    <row r="51" s="23" customFormat="1" ht="22.5" spans="4:31">
      <c r="D51" s="13">
        <v>46</v>
      </c>
      <c r="E51" s="84"/>
      <c r="F51" s="13" t="s">
        <v>519</v>
      </c>
      <c r="G51" s="13" t="s">
        <v>366</v>
      </c>
      <c r="H51" s="44" t="s">
        <v>529</v>
      </c>
      <c r="I51" s="13" t="s">
        <v>243</v>
      </c>
      <c r="J51" s="13" t="s">
        <v>260</v>
      </c>
      <c r="K51" s="87" t="s">
        <v>530</v>
      </c>
      <c r="L51" s="13" t="s">
        <v>531</v>
      </c>
      <c r="M51" s="43" t="s">
        <v>532</v>
      </c>
      <c r="N51" s="43" t="s">
        <v>533</v>
      </c>
      <c r="O51" s="100">
        <f t="shared" si="2"/>
        <v>217108.13</v>
      </c>
      <c r="P51" s="95">
        <v>217108.13</v>
      </c>
      <c r="Q51" s="110"/>
      <c r="R51" s="110"/>
      <c r="S51" s="13" t="s">
        <v>254</v>
      </c>
      <c r="T51" s="13" t="s">
        <v>256</v>
      </c>
      <c r="U51" s="13" t="s">
        <v>256</v>
      </c>
      <c r="V51" s="13" t="s">
        <v>256</v>
      </c>
      <c r="W51" s="13" t="s">
        <v>256</v>
      </c>
      <c r="X51" s="13" t="s">
        <v>257</v>
      </c>
      <c r="Y51" s="43" t="s">
        <v>532</v>
      </c>
      <c r="Z51" s="13" t="s">
        <v>256</v>
      </c>
      <c r="AA51" s="13" t="s">
        <v>256</v>
      </c>
      <c r="AB51" s="13" t="s">
        <v>270</v>
      </c>
      <c r="AC51" s="13"/>
      <c r="AD51" s="135"/>
      <c r="AE51" s="23" t="b">
        <f t="shared" si="1"/>
        <v>0</v>
      </c>
    </row>
    <row r="52" s="23" customFormat="1" ht="22.5" spans="4:31">
      <c r="D52" s="13">
        <v>47</v>
      </c>
      <c r="E52" s="84"/>
      <c r="F52" s="13" t="s">
        <v>519</v>
      </c>
      <c r="G52" s="13" t="s">
        <v>366</v>
      </c>
      <c r="H52" s="44" t="s">
        <v>534</v>
      </c>
      <c r="I52" s="13" t="s">
        <v>243</v>
      </c>
      <c r="J52" s="13" t="s">
        <v>260</v>
      </c>
      <c r="K52" s="87" t="s">
        <v>535</v>
      </c>
      <c r="L52" s="13" t="s">
        <v>536</v>
      </c>
      <c r="M52" s="43" t="s">
        <v>532</v>
      </c>
      <c r="N52" s="43" t="s">
        <v>537</v>
      </c>
      <c r="O52" s="100">
        <f t="shared" si="2"/>
        <v>195948.44</v>
      </c>
      <c r="P52" s="95">
        <v>195948.44</v>
      </c>
      <c r="Q52" s="110"/>
      <c r="R52" s="110"/>
      <c r="S52" s="13" t="s">
        <v>254</v>
      </c>
      <c r="T52" s="13" t="s">
        <v>256</v>
      </c>
      <c r="U52" s="13" t="s">
        <v>256</v>
      </c>
      <c r="V52" s="13" t="s">
        <v>256</v>
      </c>
      <c r="W52" s="13" t="s">
        <v>256</v>
      </c>
      <c r="X52" s="13" t="s">
        <v>257</v>
      </c>
      <c r="Y52" s="43" t="s">
        <v>532</v>
      </c>
      <c r="Z52" s="13" t="s">
        <v>256</v>
      </c>
      <c r="AA52" s="13" t="s">
        <v>256</v>
      </c>
      <c r="AB52" s="13" t="s">
        <v>270</v>
      </c>
      <c r="AC52" s="13"/>
      <c r="AD52" s="135"/>
      <c r="AE52" s="23" t="b">
        <f t="shared" si="1"/>
        <v>0</v>
      </c>
    </row>
    <row r="53" s="23" customFormat="1" ht="22.5" spans="4:31">
      <c r="D53" s="13">
        <v>48</v>
      </c>
      <c r="E53" s="84"/>
      <c r="F53" s="13" t="s">
        <v>519</v>
      </c>
      <c r="G53" s="13" t="s">
        <v>366</v>
      </c>
      <c r="H53" s="44" t="s">
        <v>538</v>
      </c>
      <c r="I53" s="13" t="s">
        <v>243</v>
      </c>
      <c r="J53" s="13" t="s">
        <v>260</v>
      </c>
      <c r="K53" s="87" t="s">
        <v>539</v>
      </c>
      <c r="L53" s="13" t="s">
        <v>540</v>
      </c>
      <c r="M53" s="43" t="s">
        <v>532</v>
      </c>
      <c r="N53" s="43" t="s">
        <v>541</v>
      </c>
      <c r="O53" s="100">
        <f t="shared" si="2"/>
        <v>276614.49</v>
      </c>
      <c r="P53" s="95">
        <v>276614.49</v>
      </c>
      <c r="Q53" s="110"/>
      <c r="R53" s="110"/>
      <c r="S53" s="13" t="s">
        <v>254</v>
      </c>
      <c r="T53" s="13" t="s">
        <v>256</v>
      </c>
      <c r="U53" s="13" t="s">
        <v>256</v>
      </c>
      <c r="V53" s="13" t="s">
        <v>256</v>
      </c>
      <c r="W53" s="13" t="s">
        <v>256</v>
      </c>
      <c r="X53" s="13" t="s">
        <v>257</v>
      </c>
      <c r="Y53" s="43" t="s">
        <v>532</v>
      </c>
      <c r="Z53" s="13" t="s">
        <v>256</v>
      </c>
      <c r="AA53" s="13" t="s">
        <v>256</v>
      </c>
      <c r="AB53" s="13" t="s">
        <v>270</v>
      </c>
      <c r="AC53" s="13"/>
      <c r="AD53" s="135"/>
      <c r="AE53" s="23" t="b">
        <f t="shared" si="1"/>
        <v>0</v>
      </c>
    </row>
    <row r="54" s="23" customFormat="1" ht="22.5" spans="4:31">
      <c r="D54" s="13">
        <v>49</v>
      </c>
      <c r="E54" s="84"/>
      <c r="F54" s="13" t="s">
        <v>519</v>
      </c>
      <c r="G54" s="13" t="s">
        <v>366</v>
      </c>
      <c r="H54" s="44" t="s">
        <v>542</v>
      </c>
      <c r="I54" s="13" t="s">
        <v>243</v>
      </c>
      <c r="J54" s="13" t="s">
        <v>260</v>
      </c>
      <c r="K54" s="87" t="s">
        <v>543</v>
      </c>
      <c r="L54" s="13" t="s">
        <v>544</v>
      </c>
      <c r="M54" s="43" t="s">
        <v>532</v>
      </c>
      <c r="N54" s="43" t="s">
        <v>545</v>
      </c>
      <c r="O54" s="100">
        <f t="shared" si="2"/>
        <v>1247804.11</v>
      </c>
      <c r="P54" s="95">
        <v>1247804.11</v>
      </c>
      <c r="Q54" s="110"/>
      <c r="R54" s="110"/>
      <c r="S54" s="13" t="s">
        <v>254</v>
      </c>
      <c r="T54" s="13" t="s">
        <v>256</v>
      </c>
      <c r="U54" s="13" t="s">
        <v>256</v>
      </c>
      <c r="V54" s="13" t="s">
        <v>256</v>
      </c>
      <c r="W54" s="13" t="s">
        <v>256</v>
      </c>
      <c r="X54" s="13" t="s">
        <v>257</v>
      </c>
      <c r="Y54" s="43" t="s">
        <v>532</v>
      </c>
      <c r="Z54" s="13" t="s">
        <v>256</v>
      </c>
      <c r="AA54" s="13" t="s">
        <v>256</v>
      </c>
      <c r="AB54" s="13" t="s">
        <v>270</v>
      </c>
      <c r="AC54" s="13"/>
      <c r="AD54" s="135"/>
      <c r="AE54" s="23" t="b">
        <f t="shared" si="1"/>
        <v>0</v>
      </c>
    </row>
    <row r="55" s="23" customFormat="1" ht="57.75" customHeight="1" spans="4:31">
      <c r="D55" s="13">
        <v>50</v>
      </c>
      <c r="E55" s="83"/>
      <c r="F55" s="13" t="s">
        <v>519</v>
      </c>
      <c r="G55" s="13" t="s">
        <v>366</v>
      </c>
      <c r="H55" s="44" t="s">
        <v>546</v>
      </c>
      <c r="I55" s="13" t="s">
        <v>243</v>
      </c>
      <c r="J55" s="13" t="s">
        <v>260</v>
      </c>
      <c r="K55" s="87" t="s">
        <v>547</v>
      </c>
      <c r="L55" s="13" t="s">
        <v>548</v>
      </c>
      <c r="M55" s="43" t="s">
        <v>549</v>
      </c>
      <c r="N55" s="43" t="s">
        <v>398</v>
      </c>
      <c r="O55" s="100">
        <f t="shared" si="2"/>
        <v>196117.44</v>
      </c>
      <c r="P55" s="95">
        <v>196117.44</v>
      </c>
      <c r="Q55" s="110"/>
      <c r="R55" s="110"/>
      <c r="S55" s="13" t="s">
        <v>254</v>
      </c>
      <c r="T55" s="13" t="s">
        <v>256</v>
      </c>
      <c r="U55" s="13" t="s">
        <v>256</v>
      </c>
      <c r="V55" s="13" t="s">
        <v>256</v>
      </c>
      <c r="W55" s="13" t="s">
        <v>256</v>
      </c>
      <c r="X55" s="13" t="s">
        <v>257</v>
      </c>
      <c r="Y55" s="43" t="s">
        <v>549</v>
      </c>
      <c r="Z55" s="13" t="s">
        <v>256</v>
      </c>
      <c r="AA55" s="13" t="s">
        <v>256</v>
      </c>
      <c r="AB55" s="13" t="s">
        <v>270</v>
      </c>
      <c r="AC55" s="13"/>
      <c r="AD55" s="135"/>
      <c r="AE55" s="23" t="b">
        <f t="shared" si="1"/>
        <v>0</v>
      </c>
    </row>
    <row r="56" s="23" customFormat="1" ht="24.75" customHeight="1" spans="4:31">
      <c r="D56" s="13">
        <v>51</v>
      </c>
      <c r="E56" s="25" t="s">
        <v>550</v>
      </c>
      <c r="F56" s="13" t="s">
        <v>519</v>
      </c>
      <c r="G56" s="13" t="s">
        <v>366</v>
      </c>
      <c r="H56" s="44" t="s">
        <v>551</v>
      </c>
      <c r="I56" s="13" t="s">
        <v>243</v>
      </c>
      <c r="J56" s="13" t="s">
        <v>260</v>
      </c>
      <c r="K56" s="87" t="s">
        <v>552</v>
      </c>
      <c r="L56" s="13" t="s">
        <v>553</v>
      </c>
      <c r="M56" s="45" t="s">
        <v>554</v>
      </c>
      <c r="N56" s="45" t="s">
        <v>555</v>
      </c>
      <c r="O56" s="100">
        <f t="shared" si="2"/>
        <v>771891.77</v>
      </c>
      <c r="P56" s="95">
        <v>771891.77</v>
      </c>
      <c r="Q56" s="110"/>
      <c r="R56" s="110"/>
      <c r="S56" s="13" t="s">
        <v>254</v>
      </c>
      <c r="T56" s="13" t="s">
        <v>256</v>
      </c>
      <c r="U56" s="13" t="s">
        <v>256</v>
      </c>
      <c r="V56" s="13" t="s">
        <v>256</v>
      </c>
      <c r="W56" s="13" t="s">
        <v>256</v>
      </c>
      <c r="X56" s="13" t="s">
        <v>257</v>
      </c>
      <c r="Y56" s="45" t="s">
        <v>554</v>
      </c>
      <c r="Z56" s="13" t="s">
        <v>256</v>
      </c>
      <c r="AA56" s="13" t="s">
        <v>256</v>
      </c>
      <c r="AB56" s="13" t="s">
        <v>270</v>
      </c>
      <c r="AC56" s="13"/>
      <c r="AD56" s="135"/>
      <c r="AE56" s="23" t="b">
        <f t="shared" si="1"/>
        <v>0</v>
      </c>
    </row>
    <row r="57" s="23" customFormat="1" ht="24.75" customHeight="1" spans="4:31">
      <c r="D57" s="13">
        <v>52</v>
      </c>
      <c r="E57" s="84"/>
      <c r="F57" s="13" t="s">
        <v>519</v>
      </c>
      <c r="G57" s="13" t="s">
        <v>366</v>
      </c>
      <c r="H57" s="44" t="s">
        <v>556</v>
      </c>
      <c r="I57" s="13" t="s">
        <v>243</v>
      </c>
      <c r="J57" s="13" t="s">
        <v>260</v>
      </c>
      <c r="K57" s="87" t="s">
        <v>557</v>
      </c>
      <c r="L57" s="13" t="s">
        <v>558</v>
      </c>
      <c r="M57" s="45" t="s">
        <v>554</v>
      </c>
      <c r="N57" s="45" t="s">
        <v>555</v>
      </c>
      <c r="O57" s="100">
        <f t="shared" si="2"/>
        <v>307898.4</v>
      </c>
      <c r="P57" s="95">
        <v>307898.4</v>
      </c>
      <c r="Q57" s="110"/>
      <c r="R57" s="110"/>
      <c r="S57" s="13" t="s">
        <v>254</v>
      </c>
      <c r="T57" s="13" t="s">
        <v>256</v>
      </c>
      <c r="U57" s="13" t="s">
        <v>256</v>
      </c>
      <c r="V57" s="13" t="s">
        <v>256</v>
      </c>
      <c r="W57" s="13" t="s">
        <v>256</v>
      </c>
      <c r="X57" s="13" t="s">
        <v>257</v>
      </c>
      <c r="Y57" s="45" t="s">
        <v>554</v>
      </c>
      <c r="Z57" s="13" t="s">
        <v>256</v>
      </c>
      <c r="AA57" s="13" t="s">
        <v>256</v>
      </c>
      <c r="AB57" s="13" t="s">
        <v>270</v>
      </c>
      <c r="AC57" s="13"/>
      <c r="AD57" s="135"/>
      <c r="AE57" s="23" t="b">
        <f t="shared" si="1"/>
        <v>0</v>
      </c>
    </row>
    <row r="58" s="23" customFormat="1" ht="48" customHeight="1" spans="4:31">
      <c r="D58" s="13">
        <v>53</v>
      </c>
      <c r="E58" s="84"/>
      <c r="F58" s="13" t="s">
        <v>519</v>
      </c>
      <c r="G58" s="13" t="s">
        <v>366</v>
      </c>
      <c r="H58" s="44" t="s">
        <v>559</v>
      </c>
      <c r="I58" s="13" t="s">
        <v>243</v>
      </c>
      <c r="J58" s="13" t="s">
        <v>260</v>
      </c>
      <c r="K58" s="87" t="s">
        <v>560</v>
      </c>
      <c r="L58" s="13" t="s">
        <v>561</v>
      </c>
      <c r="M58" s="45" t="s">
        <v>554</v>
      </c>
      <c r="N58" s="45" t="s">
        <v>555</v>
      </c>
      <c r="O58" s="100">
        <f t="shared" si="2"/>
        <v>677095.52</v>
      </c>
      <c r="P58" s="95">
        <v>677095.52</v>
      </c>
      <c r="Q58" s="110"/>
      <c r="R58" s="110"/>
      <c r="S58" s="13" t="s">
        <v>254</v>
      </c>
      <c r="T58" s="13" t="s">
        <v>256</v>
      </c>
      <c r="U58" s="13" t="s">
        <v>256</v>
      </c>
      <c r="V58" s="13" t="s">
        <v>256</v>
      </c>
      <c r="W58" s="13" t="s">
        <v>256</v>
      </c>
      <c r="X58" s="13" t="s">
        <v>257</v>
      </c>
      <c r="Y58" s="45" t="s">
        <v>554</v>
      </c>
      <c r="Z58" s="13" t="s">
        <v>256</v>
      </c>
      <c r="AA58" s="13" t="s">
        <v>256</v>
      </c>
      <c r="AB58" s="13" t="s">
        <v>270</v>
      </c>
      <c r="AC58" s="13"/>
      <c r="AD58" s="135"/>
      <c r="AE58" s="23" t="b">
        <f t="shared" si="1"/>
        <v>0</v>
      </c>
    </row>
    <row r="59" s="23" customFormat="1" ht="22.5" spans="4:31">
      <c r="D59" s="13">
        <v>54</v>
      </c>
      <c r="E59" s="83"/>
      <c r="F59" s="13" t="s">
        <v>519</v>
      </c>
      <c r="G59" s="13" t="s">
        <v>366</v>
      </c>
      <c r="H59" s="44" t="s">
        <v>562</v>
      </c>
      <c r="I59" s="13" t="s">
        <v>243</v>
      </c>
      <c r="J59" s="13" t="s">
        <v>260</v>
      </c>
      <c r="K59" s="87" t="s">
        <v>563</v>
      </c>
      <c r="L59" s="13" t="s">
        <v>564</v>
      </c>
      <c r="M59" s="45" t="s">
        <v>565</v>
      </c>
      <c r="N59" s="45" t="s">
        <v>555</v>
      </c>
      <c r="O59" s="100">
        <f t="shared" si="2"/>
        <v>360598.76</v>
      </c>
      <c r="P59" s="95">
        <v>360598.76</v>
      </c>
      <c r="Q59" s="110"/>
      <c r="R59" s="110"/>
      <c r="S59" s="13" t="s">
        <v>254</v>
      </c>
      <c r="T59" s="13" t="s">
        <v>256</v>
      </c>
      <c r="U59" s="13" t="s">
        <v>256</v>
      </c>
      <c r="V59" s="13" t="s">
        <v>256</v>
      </c>
      <c r="W59" s="13" t="s">
        <v>256</v>
      </c>
      <c r="X59" s="13" t="s">
        <v>257</v>
      </c>
      <c r="Y59" s="45" t="s">
        <v>565</v>
      </c>
      <c r="Z59" s="13" t="s">
        <v>256</v>
      </c>
      <c r="AA59" s="13" t="s">
        <v>256</v>
      </c>
      <c r="AB59" s="13" t="s">
        <v>270</v>
      </c>
      <c r="AC59" s="13"/>
      <c r="AD59" s="135"/>
      <c r="AE59" s="23" t="b">
        <f t="shared" si="1"/>
        <v>0</v>
      </c>
    </row>
    <row r="60" s="23" customFormat="1" ht="22.5" spans="4:31">
      <c r="D60" s="13">
        <v>55</v>
      </c>
      <c r="E60" s="25" t="s">
        <v>566</v>
      </c>
      <c r="F60" s="13" t="s">
        <v>519</v>
      </c>
      <c r="G60" s="13" t="s">
        <v>366</v>
      </c>
      <c r="H60" s="44" t="s">
        <v>86</v>
      </c>
      <c r="I60" s="13" t="s">
        <v>243</v>
      </c>
      <c r="J60" s="13" t="s">
        <v>260</v>
      </c>
      <c r="K60" s="87" t="s">
        <v>567</v>
      </c>
      <c r="L60" s="13" t="s">
        <v>568</v>
      </c>
      <c r="M60" s="43" t="s">
        <v>523</v>
      </c>
      <c r="N60" s="43" t="s">
        <v>569</v>
      </c>
      <c r="O60" s="100">
        <f t="shared" si="2"/>
        <v>1118634.35</v>
      </c>
      <c r="P60" s="95">
        <v>1118634.35</v>
      </c>
      <c r="Q60" s="110"/>
      <c r="R60" s="110"/>
      <c r="S60" s="13" t="s">
        <v>254</v>
      </c>
      <c r="T60" s="13" t="s">
        <v>256</v>
      </c>
      <c r="U60" s="13" t="s">
        <v>256</v>
      </c>
      <c r="V60" s="13" t="s">
        <v>256</v>
      </c>
      <c r="W60" s="13" t="s">
        <v>256</v>
      </c>
      <c r="X60" s="13" t="s">
        <v>257</v>
      </c>
      <c r="Y60" s="43" t="s">
        <v>523</v>
      </c>
      <c r="Z60" s="13" t="s">
        <v>256</v>
      </c>
      <c r="AA60" s="13" t="s">
        <v>256</v>
      </c>
      <c r="AB60" s="13" t="s">
        <v>270</v>
      </c>
      <c r="AC60" s="13"/>
      <c r="AD60" s="135"/>
      <c r="AE60" s="23" t="b">
        <f t="shared" si="1"/>
        <v>0</v>
      </c>
    </row>
    <row r="61" s="23" customFormat="1" ht="22.5" spans="4:31">
      <c r="D61" s="13">
        <v>56</v>
      </c>
      <c r="E61" s="84"/>
      <c r="F61" s="13" t="s">
        <v>519</v>
      </c>
      <c r="G61" s="13" t="s">
        <v>366</v>
      </c>
      <c r="H61" s="44" t="s">
        <v>88</v>
      </c>
      <c r="I61" s="13" t="s">
        <v>243</v>
      </c>
      <c r="J61" s="13" t="s">
        <v>260</v>
      </c>
      <c r="K61" s="87" t="s">
        <v>570</v>
      </c>
      <c r="L61" s="13" t="s">
        <v>571</v>
      </c>
      <c r="M61" s="43" t="s">
        <v>523</v>
      </c>
      <c r="N61" s="43" t="s">
        <v>569</v>
      </c>
      <c r="O61" s="100">
        <f t="shared" si="2"/>
        <v>1140450.65</v>
      </c>
      <c r="P61" s="95">
        <v>1140450.65</v>
      </c>
      <c r="Q61" s="110"/>
      <c r="R61" s="110"/>
      <c r="S61" s="13" t="s">
        <v>254</v>
      </c>
      <c r="T61" s="13" t="s">
        <v>256</v>
      </c>
      <c r="U61" s="13" t="s">
        <v>256</v>
      </c>
      <c r="V61" s="13" t="s">
        <v>256</v>
      </c>
      <c r="W61" s="13" t="s">
        <v>256</v>
      </c>
      <c r="X61" s="13" t="s">
        <v>257</v>
      </c>
      <c r="Y61" s="43" t="s">
        <v>523</v>
      </c>
      <c r="Z61" s="13" t="s">
        <v>256</v>
      </c>
      <c r="AA61" s="13" t="s">
        <v>256</v>
      </c>
      <c r="AB61" s="13" t="s">
        <v>270</v>
      </c>
      <c r="AC61" s="13"/>
      <c r="AD61" s="135"/>
      <c r="AE61" s="23" t="b">
        <f t="shared" si="1"/>
        <v>0</v>
      </c>
    </row>
    <row r="62" s="23" customFormat="1" ht="22.5" spans="4:31">
      <c r="D62" s="13">
        <v>57</v>
      </c>
      <c r="E62" s="83"/>
      <c r="F62" s="13" t="s">
        <v>519</v>
      </c>
      <c r="G62" s="13" t="s">
        <v>366</v>
      </c>
      <c r="H62" s="44" t="s">
        <v>90</v>
      </c>
      <c r="I62" s="13" t="s">
        <v>243</v>
      </c>
      <c r="J62" s="13" t="s">
        <v>260</v>
      </c>
      <c r="K62" s="87" t="s">
        <v>572</v>
      </c>
      <c r="L62" s="13" t="s">
        <v>573</v>
      </c>
      <c r="M62" s="43" t="s">
        <v>574</v>
      </c>
      <c r="N62" s="43" t="s">
        <v>575</v>
      </c>
      <c r="O62" s="100">
        <f t="shared" si="2"/>
        <v>325079.22</v>
      </c>
      <c r="P62" s="95">
        <v>325079.22</v>
      </c>
      <c r="Q62" s="110"/>
      <c r="R62" s="110"/>
      <c r="S62" s="13" t="s">
        <v>254</v>
      </c>
      <c r="T62" s="13" t="s">
        <v>256</v>
      </c>
      <c r="U62" s="13" t="s">
        <v>256</v>
      </c>
      <c r="V62" s="13" t="s">
        <v>256</v>
      </c>
      <c r="W62" s="13" t="s">
        <v>256</v>
      </c>
      <c r="X62" s="13" t="s">
        <v>257</v>
      </c>
      <c r="Y62" s="43" t="s">
        <v>574</v>
      </c>
      <c r="Z62" s="13" t="s">
        <v>256</v>
      </c>
      <c r="AA62" s="13" t="s">
        <v>256</v>
      </c>
      <c r="AB62" s="13" t="s">
        <v>270</v>
      </c>
      <c r="AC62" s="13"/>
      <c r="AD62" s="135"/>
      <c r="AE62" s="23" t="b">
        <f t="shared" si="1"/>
        <v>0</v>
      </c>
    </row>
    <row r="63" s="23" customFormat="1" ht="118.5" customHeight="1" spans="4:31">
      <c r="D63" s="13">
        <v>58</v>
      </c>
      <c r="E63" s="13" t="s">
        <v>576</v>
      </c>
      <c r="F63" s="13" t="s">
        <v>519</v>
      </c>
      <c r="G63" s="13" t="s">
        <v>366</v>
      </c>
      <c r="H63" s="93" t="s">
        <v>577</v>
      </c>
      <c r="I63" s="13" t="s">
        <v>243</v>
      </c>
      <c r="J63" s="13" t="s">
        <v>260</v>
      </c>
      <c r="K63" s="82" t="s">
        <v>578</v>
      </c>
      <c r="L63" s="13" t="s">
        <v>579</v>
      </c>
      <c r="M63" s="43" t="s">
        <v>565</v>
      </c>
      <c r="N63" s="43" t="s">
        <v>580</v>
      </c>
      <c r="O63" s="100">
        <f t="shared" si="2"/>
        <v>1126566.91</v>
      </c>
      <c r="P63" s="95">
        <v>1126566.91</v>
      </c>
      <c r="Q63" s="110"/>
      <c r="R63" s="110"/>
      <c r="S63" s="13" t="s">
        <v>254</v>
      </c>
      <c r="T63" s="13" t="s">
        <v>256</v>
      </c>
      <c r="U63" s="13" t="s">
        <v>256</v>
      </c>
      <c r="V63" s="13" t="s">
        <v>256</v>
      </c>
      <c r="W63" s="13" t="s">
        <v>256</v>
      </c>
      <c r="X63" s="13" t="s">
        <v>257</v>
      </c>
      <c r="Y63" s="43" t="s">
        <v>565</v>
      </c>
      <c r="Z63" s="13" t="s">
        <v>256</v>
      </c>
      <c r="AA63" s="13" t="s">
        <v>256</v>
      </c>
      <c r="AB63" s="13" t="s">
        <v>270</v>
      </c>
      <c r="AC63" s="13"/>
      <c r="AD63" s="135"/>
      <c r="AE63" s="23" t="b">
        <f t="shared" si="1"/>
        <v>0</v>
      </c>
    </row>
    <row r="64" s="23" customFormat="1" ht="91.5" customHeight="1" spans="4:31">
      <c r="D64" s="13">
        <v>59</v>
      </c>
      <c r="E64" s="13" t="s">
        <v>581</v>
      </c>
      <c r="F64" s="13" t="s">
        <v>519</v>
      </c>
      <c r="G64" s="13" t="s">
        <v>366</v>
      </c>
      <c r="H64" s="82" t="s">
        <v>582</v>
      </c>
      <c r="I64" s="13" t="s">
        <v>243</v>
      </c>
      <c r="J64" s="13" t="s">
        <v>260</v>
      </c>
      <c r="K64" s="82" t="s">
        <v>583</v>
      </c>
      <c r="L64" s="13" t="s">
        <v>584</v>
      </c>
      <c r="M64" s="43" t="s">
        <v>549</v>
      </c>
      <c r="N64" s="43" t="s">
        <v>585</v>
      </c>
      <c r="O64" s="100">
        <f t="shared" si="2"/>
        <v>898283.1</v>
      </c>
      <c r="P64" s="95">
        <v>898283.1</v>
      </c>
      <c r="Q64" s="110"/>
      <c r="R64" s="110"/>
      <c r="S64" s="13" t="s">
        <v>254</v>
      </c>
      <c r="T64" s="13" t="s">
        <v>256</v>
      </c>
      <c r="U64" s="13" t="s">
        <v>256</v>
      </c>
      <c r="V64" s="13" t="s">
        <v>256</v>
      </c>
      <c r="W64" s="13" t="s">
        <v>256</v>
      </c>
      <c r="X64" s="13" t="s">
        <v>257</v>
      </c>
      <c r="Y64" s="43" t="s">
        <v>549</v>
      </c>
      <c r="Z64" s="13" t="s">
        <v>256</v>
      </c>
      <c r="AA64" s="13" t="s">
        <v>256</v>
      </c>
      <c r="AB64" s="13" t="s">
        <v>270</v>
      </c>
      <c r="AC64" s="13"/>
      <c r="AD64" s="135"/>
      <c r="AE64" s="23" t="b">
        <f t="shared" si="1"/>
        <v>0</v>
      </c>
    </row>
    <row r="65" s="23" customFormat="1" ht="49.5" customHeight="1" spans="4:31">
      <c r="D65" s="13">
        <v>60</v>
      </c>
      <c r="E65" s="13" t="s">
        <v>586</v>
      </c>
      <c r="F65" s="13" t="s">
        <v>519</v>
      </c>
      <c r="G65" s="13" t="s">
        <v>366</v>
      </c>
      <c r="H65" s="82" t="s">
        <v>587</v>
      </c>
      <c r="I65" s="13" t="s">
        <v>243</v>
      </c>
      <c r="J65" s="13" t="s">
        <v>260</v>
      </c>
      <c r="K65" s="82" t="s">
        <v>588</v>
      </c>
      <c r="L65" s="13" t="s">
        <v>589</v>
      </c>
      <c r="M65" s="45" t="s">
        <v>565</v>
      </c>
      <c r="N65" s="45" t="s">
        <v>590</v>
      </c>
      <c r="O65" s="100">
        <f t="shared" si="2"/>
        <v>841438</v>
      </c>
      <c r="P65" s="95">
        <v>841438</v>
      </c>
      <c r="Q65" s="110"/>
      <c r="R65" s="110"/>
      <c r="S65" s="13" t="s">
        <v>254</v>
      </c>
      <c r="T65" s="13" t="s">
        <v>256</v>
      </c>
      <c r="U65" s="13" t="s">
        <v>256</v>
      </c>
      <c r="V65" s="13" t="s">
        <v>256</v>
      </c>
      <c r="W65" s="13" t="s">
        <v>256</v>
      </c>
      <c r="X65" s="13" t="s">
        <v>257</v>
      </c>
      <c r="Y65" s="13" t="s">
        <v>565</v>
      </c>
      <c r="Z65" s="13" t="s">
        <v>256</v>
      </c>
      <c r="AA65" s="13" t="s">
        <v>256</v>
      </c>
      <c r="AB65" s="13" t="s">
        <v>270</v>
      </c>
      <c r="AC65" s="13"/>
      <c r="AD65" s="135"/>
      <c r="AE65" s="23" t="b">
        <f t="shared" si="1"/>
        <v>0</v>
      </c>
    </row>
    <row r="66" s="23" customFormat="1" ht="49.5" customHeight="1" spans="4:31">
      <c r="D66" s="13">
        <v>61</v>
      </c>
      <c r="E66" s="13" t="s">
        <v>591</v>
      </c>
      <c r="F66" s="13" t="s">
        <v>519</v>
      </c>
      <c r="G66" s="13" t="s">
        <v>366</v>
      </c>
      <c r="H66" s="92" t="s">
        <v>592</v>
      </c>
      <c r="I66" s="13" t="s">
        <v>243</v>
      </c>
      <c r="J66" s="13" t="s">
        <v>260</v>
      </c>
      <c r="K66" s="82" t="s">
        <v>593</v>
      </c>
      <c r="L66" s="13" t="s">
        <v>594</v>
      </c>
      <c r="M66" s="45" t="s">
        <v>549</v>
      </c>
      <c r="N66" s="45" t="s">
        <v>595</v>
      </c>
      <c r="O66" s="100">
        <f t="shared" si="2"/>
        <v>1183034</v>
      </c>
      <c r="P66" s="95">
        <v>1183034</v>
      </c>
      <c r="Q66" s="110"/>
      <c r="R66" s="110"/>
      <c r="S66" s="13" t="s">
        <v>254</v>
      </c>
      <c r="T66" s="13" t="s">
        <v>256</v>
      </c>
      <c r="U66" s="13" t="s">
        <v>256</v>
      </c>
      <c r="V66" s="13" t="s">
        <v>256</v>
      </c>
      <c r="W66" s="13" t="s">
        <v>256</v>
      </c>
      <c r="X66" s="13" t="s">
        <v>257</v>
      </c>
      <c r="Y66" s="45" t="s">
        <v>549</v>
      </c>
      <c r="Z66" s="13" t="s">
        <v>256</v>
      </c>
      <c r="AA66" s="13" t="s">
        <v>256</v>
      </c>
      <c r="AB66" s="13" t="s">
        <v>270</v>
      </c>
      <c r="AC66" s="13"/>
      <c r="AD66" s="135"/>
      <c r="AE66" s="23" t="b">
        <f t="shared" si="1"/>
        <v>0</v>
      </c>
    </row>
    <row r="67" s="23" customFormat="1" ht="78" customHeight="1" spans="4:31">
      <c r="D67" s="13">
        <v>62</v>
      </c>
      <c r="E67" s="13" t="s">
        <v>596</v>
      </c>
      <c r="F67" s="13" t="s">
        <v>366</v>
      </c>
      <c r="G67" s="13" t="s">
        <v>597</v>
      </c>
      <c r="H67" s="92" t="s">
        <v>598</v>
      </c>
      <c r="I67" s="13" t="s">
        <v>243</v>
      </c>
      <c r="J67" s="13" t="s">
        <v>260</v>
      </c>
      <c r="K67" s="82" t="s">
        <v>599</v>
      </c>
      <c r="L67" s="13" t="s">
        <v>600</v>
      </c>
      <c r="M67" s="45" t="s">
        <v>601</v>
      </c>
      <c r="N67" s="45" t="s">
        <v>601</v>
      </c>
      <c r="O67" s="100">
        <f t="shared" si="2"/>
        <v>1046816.52</v>
      </c>
      <c r="P67" s="95">
        <v>1046816.52</v>
      </c>
      <c r="Q67" s="110"/>
      <c r="R67" s="110"/>
      <c r="S67" s="13" t="s">
        <v>254</v>
      </c>
      <c r="T67" s="13" t="s">
        <v>256</v>
      </c>
      <c r="U67" s="13" t="s">
        <v>256</v>
      </c>
      <c r="V67" s="13" t="s">
        <v>256</v>
      </c>
      <c r="W67" s="13" t="s">
        <v>256</v>
      </c>
      <c r="X67" s="13" t="s">
        <v>256</v>
      </c>
      <c r="Y67" s="13" t="s">
        <v>256</v>
      </c>
      <c r="Z67" s="13" t="s">
        <v>256</v>
      </c>
      <c r="AA67" s="13" t="s">
        <v>256</v>
      </c>
      <c r="AB67" s="13" t="s">
        <v>270</v>
      </c>
      <c r="AC67" s="13" t="s">
        <v>492</v>
      </c>
      <c r="AD67" s="135"/>
      <c r="AE67" s="23" t="b">
        <f t="shared" si="1"/>
        <v>0</v>
      </c>
    </row>
    <row r="68" ht="180" customHeight="1" spans="4:29">
      <c r="D68" s="118" t="s">
        <v>602</v>
      </c>
      <c r="E68" s="38"/>
      <c r="F68" s="38"/>
      <c r="G68" s="38"/>
      <c r="H68" s="38"/>
      <c r="I68" s="38"/>
      <c r="J68" s="38"/>
      <c r="K68" s="38"/>
      <c r="L68" s="38"/>
      <c r="M68" s="38"/>
      <c r="N68" s="38"/>
      <c r="O68" s="38"/>
      <c r="P68" s="38"/>
      <c r="Q68" s="38"/>
      <c r="R68" s="38"/>
      <c r="S68" s="38"/>
      <c r="T68" s="38"/>
      <c r="U68" s="38"/>
      <c r="V68" s="38"/>
      <c r="W68" s="38"/>
      <c r="X68" s="38"/>
      <c r="Y68" s="38"/>
      <c r="Z68" s="38"/>
      <c r="AA68" s="38"/>
      <c r="AB68" s="38"/>
      <c r="AC68" s="38"/>
    </row>
  </sheetData>
  <autoFilter ref="A5:AE68">
    <extLst/>
  </autoFilter>
  <mergeCells count="28">
    <mergeCell ref="D1:E1"/>
    <mergeCell ref="D2:AD2"/>
    <mergeCell ref="D3:E3"/>
    <mergeCell ref="V3:AC3"/>
    <mergeCell ref="I4:J4"/>
    <mergeCell ref="O4:Q4"/>
    <mergeCell ref="T4:W4"/>
    <mergeCell ref="X4:Y4"/>
    <mergeCell ref="Z4:AA4"/>
    <mergeCell ref="D68:AC68"/>
    <mergeCell ref="D4:D5"/>
    <mergeCell ref="E4:E5"/>
    <mergeCell ref="E19:E22"/>
    <mergeCell ref="E41:E48"/>
    <mergeCell ref="E49:E55"/>
    <mergeCell ref="E56:E59"/>
    <mergeCell ref="E60:E62"/>
    <mergeCell ref="F4:F5"/>
    <mergeCell ref="G4:G5"/>
    <mergeCell ref="H4:H5"/>
    <mergeCell ref="K4:K5"/>
    <mergeCell ref="L4:L5"/>
    <mergeCell ref="M4:M5"/>
    <mergeCell ref="N4:N5"/>
    <mergeCell ref="R4:R5"/>
    <mergeCell ref="AB4:AB5"/>
    <mergeCell ref="AC4:AC5"/>
    <mergeCell ref="AD4:AD5"/>
  </mergeCells>
  <dataValidations count="3">
    <dataValidation type="list" allowBlank="1" showInputMessage="1" showErrorMessage="1" sqref="J12 J13 J14 J15 J16 J17 J18 J19 J20 J21 J22 J23 J24 J25 J37 J38 J39 J40 J43 J44 J45 J6:J9 J10:J11 J26:J28 J32:J35 J41:J42 J46:J47 J48:J49 J50:J62 J63:J64 J65:J67">
      <formula1>INDIRECT($I6)</formula1>
    </dataValidation>
    <dataValidation type="list" allowBlank="1" showInputMessage="1" showErrorMessage="1" sqref="AB6:AB67">
      <formula1>"是,否,业主单位即资产所有者，无需移交"</formula1>
    </dataValidation>
    <dataValidation type="list" allowBlank="1" showInputMessage="1" showErrorMessage="1" sqref="I6:I67">
      <formula1>项目大类</formula1>
    </dataValidation>
  </dataValidations>
  <pageMargins left="0.707638888888889" right="0.707638888888889" top="0.747916666666667" bottom="0.747916666666667" header="0.313888888888889" footer="0.313888888888889"/>
  <pageSetup paperSize="9" scale="18"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AE68"/>
  <sheetViews>
    <sheetView zoomScale="85" zoomScaleNormal="85" topLeftCell="I1" workbookViewId="0">
      <selection activeCell="S15" sqref="S15:W15"/>
    </sheetView>
  </sheetViews>
  <sheetFormatPr defaultColWidth="9" defaultRowHeight="13.5"/>
  <cols>
    <col min="1" max="2" width="9" hidden="1" customWidth="1"/>
    <col min="3" max="3" width="12" hidden="1" customWidth="1"/>
    <col min="4" max="4" width="5.375" customWidth="1"/>
    <col min="5" max="5" width="24.75" customWidth="1"/>
    <col min="6" max="6" width="11.875" customWidth="1"/>
    <col min="7" max="7" width="12.125" customWidth="1"/>
    <col min="8" max="8" width="33.875" customWidth="1"/>
    <col min="9" max="9" width="8.75" style="127" customWidth="1"/>
    <col min="10" max="10" width="8.75" customWidth="1"/>
    <col min="11" max="11" width="25.125" style="15" customWidth="1"/>
    <col min="12" max="12" width="10.375" customWidth="1"/>
    <col min="13" max="13" width="29.625" customWidth="1"/>
    <col min="14" max="14" width="18.875" customWidth="1"/>
    <col min="15" max="15" width="14.875" customWidth="1"/>
    <col min="16" max="17" width="13.125" customWidth="1"/>
    <col min="18" max="18" width="9.625" customWidth="1"/>
    <col min="19" max="19" width="6.75" customWidth="1"/>
    <col min="20" max="20" width="4.875" customWidth="1"/>
    <col min="21" max="21" width="5.125" customWidth="1"/>
    <col min="22" max="22" width="10.125" customWidth="1"/>
    <col min="23" max="23" width="10.75" customWidth="1"/>
    <col min="24" max="24" width="9.125" customWidth="1"/>
    <col min="25" max="25" width="12.375" customWidth="1"/>
    <col min="26" max="26" width="4.5" customWidth="1"/>
    <col min="27" max="27" width="4.625" customWidth="1"/>
    <col min="28" max="28" width="11.625" customWidth="1"/>
    <col min="29" max="29" width="22.5" customWidth="1"/>
    <col min="30" max="30" width="9" hidden="1" customWidth="1"/>
  </cols>
  <sheetData>
    <row r="1" ht="18.75" customHeight="1" spans="4:29">
      <c r="D1" s="2" t="s">
        <v>603</v>
      </c>
      <c r="E1" s="2"/>
      <c r="F1" s="2"/>
      <c r="G1" s="2"/>
      <c r="H1" s="33"/>
      <c r="I1" s="129"/>
      <c r="J1" s="2"/>
      <c r="K1" s="130"/>
      <c r="L1" s="33"/>
      <c r="M1" s="33"/>
      <c r="N1" s="33"/>
      <c r="O1" s="33"/>
      <c r="P1" s="33"/>
      <c r="Q1" s="33"/>
      <c r="R1" s="33"/>
      <c r="S1" s="33"/>
      <c r="T1" s="33"/>
      <c r="U1" s="33"/>
      <c r="V1" s="33"/>
      <c r="W1" s="33"/>
      <c r="X1" s="33"/>
      <c r="Y1" s="33"/>
      <c r="Z1" s="33"/>
      <c r="AA1" s="33"/>
      <c r="AB1" s="33"/>
      <c r="AC1" s="33"/>
    </row>
    <row r="2" ht="24" customHeight="1" spans="4:30">
      <c r="D2" s="3" t="s">
        <v>604</v>
      </c>
      <c r="E2" s="3"/>
      <c r="F2" s="3"/>
      <c r="G2" s="3"/>
      <c r="H2" s="3"/>
      <c r="I2" s="3"/>
      <c r="J2" s="3"/>
      <c r="K2" s="3"/>
      <c r="L2" s="3"/>
      <c r="M2" s="3"/>
      <c r="N2" s="3"/>
      <c r="O2" s="3"/>
      <c r="P2" s="3"/>
      <c r="Q2" s="3"/>
      <c r="R2" s="3"/>
      <c r="S2" s="3"/>
      <c r="T2" s="3"/>
      <c r="U2" s="3"/>
      <c r="V2" s="3"/>
      <c r="W2" s="3"/>
      <c r="X2" s="3"/>
      <c r="Y2" s="3"/>
      <c r="Z2" s="3"/>
      <c r="AA2" s="3"/>
      <c r="AB2" s="3"/>
      <c r="AC2" s="3"/>
      <c r="AD2" s="3"/>
    </row>
    <row r="3" ht="24" customHeight="1" spans="4:29">
      <c r="D3" s="4" t="s">
        <v>80</v>
      </c>
      <c r="E3" s="4"/>
      <c r="F3" s="5" t="s">
        <v>81</v>
      </c>
      <c r="G3" s="81"/>
      <c r="H3" s="81"/>
      <c r="I3" s="81"/>
      <c r="J3" s="81"/>
      <c r="K3" s="131"/>
      <c r="L3" s="81"/>
      <c r="M3" s="81"/>
      <c r="N3" s="81"/>
      <c r="O3" s="81"/>
      <c r="P3" s="81"/>
      <c r="Q3" s="81"/>
      <c r="R3" s="81"/>
      <c r="S3" s="81"/>
      <c r="T3" s="81"/>
      <c r="U3" s="81"/>
      <c r="V3" s="5" t="s">
        <v>212</v>
      </c>
      <c r="W3" s="5"/>
      <c r="X3" s="5"/>
      <c r="Y3" s="5"/>
      <c r="Z3" s="5"/>
      <c r="AA3" s="5"/>
      <c r="AB3" s="5"/>
      <c r="AC3" s="5"/>
    </row>
    <row r="4" ht="24" customHeight="1" spans="4:30">
      <c r="D4" s="34" t="s">
        <v>2</v>
      </c>
      <c r="E4" s="34" t="s">
        <v>213</v>
      </c>
      <c r="F4" s="35" t="s">
        <v>214</v>
      </c>
      <c r="G4" s="35" t="s">
        <v>215</v>
      </c>
      <c r="H4" s="34" t="s">
        <v>216</v>
      </c>
      <c r="I4" s="34" t="s">
        <v>217</v>
      </c>
      <c r="J4" s="34"/>
      <c r="K4" s="35" t="s">
        <v>218</v>
      </c>
      <c r="L4" s="34" t="s">
        <v>219</v>
      </c>
      <c r="M4" s="34" t="s">
        <v>220</v>
      </c>
      <c r="N4" s="34" t="s">
        <v>221</v>
      </c>
      <c r="O4" s="34" t="s">
        <v>222</v>
      </c>
      <c r="P4" s="34"/>
      <c r="Q4" s="34"/>
      <c r="R4" s="35" t="s">
        <v>223</v>
      </c>
      <c r="S4" s="34" t="s">
        <v>224</v>
      </c>
      <c r="T4" s="34" t="s">
        <v>225</v>
      </c>
      <c r="U4" s="34"/>
      <c r="V4" s="34"/>
      <c r="W4" s="34"/>
      <c r="X4" s="34" t="s">
        <v>226</v>
      </c>
      <c r="Y4" s="34"/>
      <c r="Z4" s="34" t="s">
        <v>227</v>
      </c>
      <c r="AA4" s="34"/>
      <c r="AB4" s="35" t="s">
        <v>228</v>
      </c>
      <c r="AC4" s="34" t="s">
        <v>229</v>
      </c>
      <c r="AD4" s="111" t="s">
        <v>230</v>
      </c>
    </row>
    <row r="5" ht="46.5" customHeight="1" spans="4:30">
      <c r="D5" s="35"/>
      <c r="E5" s="35"/>
      <c r="F5" s="36"/>
      <c r="G5" s="36"/>
      <c r="H5" s="35"/>
      <c r="I5" s="36" t="s">
        <v>231</v>
      </c>
      <c r="J5" s="36" t="s">
        <v>232</v>
      </c>
      <c r="K5" s="36"/>
      <c r="L5" s="35"/>
      <c r="M5" s="35"/>
      <c r="N5" s="35"/>
      <c r="O5" s="34" t="s">
        <v>29</v>
      </c>
      <c r="P5" s="40" t="s">
        <v>233</v>
      </c>
      <c r="Q5" s="34" t="s">
        <v>11</v>
      </c>
      <c r="R5" s="42"/>
      <c r="S5" s="34" t="s">
        <v>234</v>
      </c>
      <c r="T5" s="34" t="s">
        <v>235</v>
      </c>
      <c r="U5" s="34" t="s">
        <v>236</v>
      </c>
      <c r="V5" s="34" t="s">
        <v>237</v>
      </c>
      <c r="W5" s="34" t="s">
        <v>238</v>
      </c>
      <c r="X5" s="34" t="s">
        <v>239</v>
      </c>
      <c r="Y5" s="34" t="s">
        <v>240</v>
      </c>
      <c r="Z5" s="34" t="s">
        <v>241</v>
      </c>
      <c r="AA5" s="34" t="s">
        <v>242</v>
      </c>
      <c r="AB5" s="42"/>
      <c r="AC5" s="34"/>
      <c r="AD5" s="112"/>
    </row>
    <row r="6" s="23" customFormat="1" ht="204" hidden="1" customHeight="1" spans="1:30">
      <c r="A6" s="23" t="s">
        <v>243</v>
      </c>
      <c r="B6" s="23" t="s">
        <v>244</v>
      </c>
      <c r="C6" s="23" t="s">
        <v>245</v>
      </c>
      <c r="D6" s="13">
        <v>1</v>
      </c>
      <c r="E6" s="13" t="s">
        <v>246</v>
      </c>
      <c r="F6" s="13" t="s">
        <v>247</v>
      </c>
      <c r="G6" s="13" t="s">
        <v>248</v>
      </c>
      <c r="H6" s="82" t="s">
        <v>249</v>
      </c>
      <c r="I6" s="13" t="s">
        <v>244</v>
      </c>
      <c r="J6" s="13" t="s">
        <v>250</v>
      </c>
      <c r="K6" s="82" t="s">
        <v>251</v>
      </c>
      <c r="L6" s="13" t="s">
        <v>252</v>
      </c>
      <c r="M6" s="13" t="s">
        <v>248</v>
      </c>
      <c r="N6" s="13" t="s">
        <v>253</v>
      </c>
      <c r="O6" s="100">
        <f>P6+Q6</f>
        <v>2638428.74</v>
      </c>
      <c r="P6" s="95">
        <v>2638428.74</v>
      </c>
      <c r="Q6" s="110"/>
      <c r="R6" s="110"/>
      <c r="S6" s="13" t="s">
        <v>254</v>
      </c>
      <c r="T6" s="13" t="s">
        <v>255</v>
      </c>
      <c r="U6" s="13" t="s">
        <v>256</v>
      </c>
      <c r="V6" s="13" t="s">
        <v>256</v>
      </c>
      <c r="W6" s="13" t="s">
        <v>256</v>
      </c>
      <c r="X6" s="13" t="s">
        <v>257</v>
      </c>
      <c r="Y6" s="13" t="s">
        <v>248</v>
      </c>
      <c r="Z6" s="13" t="s">
        <v>256</v>
      </c>
      <c r="AA6" s="13" t="s">
        <v>256</v>
      </c>
      <c r="AB6" s="13" t="s">
        <v>258</v>
      </c>
      <c r="AC6" s="13"/>
      <c r="AD6" s="13" t="s">
        <v>259</v>
      </c>
    </row>
    <row r="7" s="23" customFormat="1" ht="142.5" hidden="1" customHeight="1" spans="1:30">
      <c r="A7" s="23" t="s">
        <v>260</v>
      </c>
      <c r="B7" s="23" t="s">
        <v>261</v>
      </c>
      <c r="C7" s="23" t="s">
        <v>19</v>
      </c>
      <c r="D7" s="13">
        <v>2</v>
      </c>
      <c r="E7" s="13" t="s">
        <v>262</v>
      </c>
      <c r="F7" s="13" t="s">
        <v>263</v>
      </c>
      <c r="G7" s="13" t="s">
        <v>264</v>
      </c>
      <c r="H7" s="82" t="s">
        <v>265</v>
      </c>
      <c r="I7" s="13" t="s">
        <v>244</v>
      </c>
      <c r="J7" s="13" t="s">
        <v>266</v>
      </c>
      <c r="K7" s="82" t="s">
        <v>267</v>
      </c>
      <c r="L7" s="13" t="s">
        <v>268</v>
      </c>
      <c r="M7" s="13" t="s">
        <v>264</v>
      </c>
      <c r="N7" s="13" t="s">
        <v>269</v>
      </c>
      <c r="O7" s="100">
        <f t="shared" ref="O7:O67" si="0">P7+Q7</f>
        <v>1000000</v>
      </c>
      <c r="P7" s="95">
        <v>1000000</v>
      </c>
      <c r="Q7" s="110"/>
      <c r="R7" s="110"/>
      <c r="S7" s="13" t="s">
        <v>255</v>
      </c>
      <c r="T7" s="13" t="s">
        <v>270</v>
      </c>
      <c r="U7" s="13" t="s">
        <v>271</v>
      </c>
      <c r="V7" s="13" t="s">
        <v>272</v>
      </c>
      <c r="W7" s="95">
        <v>60000</v>
      </c>
      <c r="X7" s="13" t="s">
        <v>273</v>
      </c>
      <c r="Y7" s="13" t="s">
        <v>272</v>
      </c>
      <c r="Z7" s="13" t="s">
        <v>256</v>
      </c>
      <c r="AA7" s="13" t="s">
        <v>256</v>
      </c>
      <c r="AB7" s="13" t="s">
        <v>258</v>
      </c>
      <c r="AC7" s="13" t="s">
        <v>274</v>
      </c>
      <c r="AD7" s="135"/>
    </row>
    <row r="8" s="23" customFormat="1" ht="52.5" hidden="1" customHeight="1" spans="4:30">
      <c r="D8" s="13">
        <v>3</v>
      </c>
      <c r="E8" s="13" t="s">
        <v>275</v>
      </c>
      <c r="F8" s="13" t="s">
        <v>276</v>
      </c>
      <c r="G8" s="13" t="s">
        <v>263</v>
      </c>
      <c r="H8" s="82" t="s">
        <v>277</v>
      </c>
      <c r="I8" s="13" t="s">
        <v>244</v>
      </c>
      <c r="J8" s="13" t="s">
        <v>278</v>
      </c>
      <c r="K8" s="82" t="s">
        <v>279</v>
      </c>
      <c r="L8" s="13" t="s">
        <v>280</v>
      </c>
      <c r="M8" s="13" t="s">
        <v>264</v>
      </c>
      <c r="N8" s="13" t="s">
        <v>269</v>
      </c>
      <c r="O8" s="100">
        <f t="shared" si="0"/>
        <v>2301355</v>
      </c>
      <c r="P8" s="95">
        <v>2301355</v>
      </c>
      <c r="Q8" s="110"/>
      <c r="R8" s="110"/>
      <c r="S8" s="13" t="s">
        <v>254</v>
      </c>
      <c r="T8" s="13" t="s">
        <v>270</v>
      </c>
      <c r="U8" s="13" t="s">
        <v>281</v>
      </c>
      <c r="V8" s="13" t="s">
        <v>264</v>
      </c>
      <c r="W8" s="13"/>
      <c r="X8" s="13" t="s">
        <v>257</v>
      </c>
      <c r="Y8" s="13" t="s">
        <v>264</v>
      </c>
      <c r="Z8" s="13" t="s">
        <v>256</v>
      </c>
      <c r="AA8" s="13" t="s">
        <v>256</v>
      </c>
      <c r="AB8" s="13" t="s">
        <v>270</v>
      </c>
      <c r="AC8" s="13"/>
      <c r="AD8" s="135"/>
    </row>
    <row r="9" s="23" customFormat="1" ht="140.25" hidden="1" customHeight="1" spans="1:30">
      <c r="A9" s="23" t="s">
        <v>282</v>
      </c>
      <c r="B9" s="23" t="s">
        <v>283</v>
      </c>
      <c r="C9" s="23" t="s">
        <v>284</v>
      </c>
      <c r="D9" s="13">
        <v>4</v>
      </c>
      <c r="E9" s="13" t="s">
        <v>285</v>
      </c>
      <c r="F9" s="13" t="s">
        <v>276</v>
      </c>
      <c r="G9" s="13" t="s">
        <v>263</v>
      </c>
      <c r="H9" s="82" t="s">
        <v>286</v>
      </c>
      <c r="I9" s="13" t="s">
        <v>244</v>
      </c>
      <c r="J9" s="13" t="s">
        <v>278</v>
      </c>
      <c r="K9" s="82" t="s">
        <v>287</v>
      </c>
      <c r="L9" s="13" t="s">
        <v>288</v>
      </c>
      <c r="M9" s="13" t="s">
        <v>289</v>
      </c>
      <c r="N9" s="13" t="s">
        <v>290</v>
      </c>
      <c r="O9" s="100">
        <f t="shared" si="0"/>
        <v>1512630.8</v>
      </c>
      <c r="P9" s="95">
        <v>1512630.8</v>
      </c>
      <c r="Q9" s="110"/>
      <c r="R9" s="110"/>
      <c r="S9" s="13" t="s">
        <v>254</v>
      </c>
      <c r="T9" s="13" t="s">
        <v>270</v>
      </c>
      <c r="U9" s="13" t="s">
        <v>281</v>
      </c>
      <c r="V9" s="13" t="s">
        <v>289</v>
      </c>
      <c r="W9" s="134">
        <v>86681.88</v>
      </c>
      <c r="X9" s="13" t="s">
        <v>257</v>
      </c>
      <c r="Y9" s="13" t="s">
        <v>289</v>
      </c>
      <c r="Z9" s="13" t="s">
        <v>256</v>
      </c>
      <c r="AA9" s="13" t="s">
        <v>256</v>
      </c>
      <c r="AB9" s="13" t="s">
        <v>270</v>
      </c>
      <c r="AC9" s="13"/>
      <c r="AD9" s="135"/>
    </row>
    <row r="10" s="23" customFormat="1" ht="67.5" hidden="1" customHeight="1" spans="1:30">
      <c r="A10" s="23" t="s">
        <v>291</v>
      </c>
      <c r="B10" s="23" t="s">
        <v>292</v>
      </c>
      <c r="C10" s="23" t="s">
        <v>293</v>
      </c>
      <c r="D10" s="13">
        <v>5</v>
      </c>
      <c r="E10" s="13" t="s">
        <v>294</v>
      </c>
      <c r="F10" s="13" t="s">
        <v>276</v>
      </c>
      <c r="G10" s="13" t="s">
        <v>263</v>
      </c>
      <c r="H10" s="82" t="s">
        <v>295</v>
      </c>
      <c r="I10" s="13" t="s">
        <v>244</v>
      </c>
      <c r="J10" s="13" t="s">
        <v>266</v>
      </c>
      <c r="K10" s="82" t="s">
        <v>296</v>
      </c>
      <c r="L10" s="13" t="s">
        <v>297</v>
      </c>
      <c r="M10" s="13" t="s">
        <v>289</v>
      </c>
      <c r="N10" s="13" t="s">
        <v>289</v>
      </c>
      <c r="O10" s="100">
        <f t="shared" si="0"/>
        <v>1200000</v>
      </c>
      <c r="P10" s="95">
        <v>1186014.2</v>
      </c>
      <c r="Q10" s="109">
        <v>13985.8</v>
      </c>
      <c r="R10" s="110"/>
      <c r="S10" s="13" t="s">
        <v>254</v>
      </c>
      <c r="T10" s="13" t="s">
        <v>270</v>
      </c>
      <c r="U10" s="13" t="s">
        <v>271</v>
      </c>
      <c r="V10" s="13" t="s">
        <v>298</v>
      </c>
      <c r="W10" s="95">
        <v>72000</v>
      </c>
      <c r="X10" s="13" t="s">
        <v>273</v>
      </c>
      <c r="Y10" s="13" t="s">
        <v>298</v>
      </c>
      <c r="Z10" s="13" t="s">
        <v>256</v>
      </c>
      <c r="AA10" s="13" t="s">
        <v>256</v>
      </c>
      <c r="AB10" s="13" t="s">
        <v>270</v>
      </c>
      <c r="AC10" s="13"/>
      <c r="AD10" s="135"/>
    </row>
    <row r="11" s="23" customFormat="1" ht="87.75" hidden="1" customHeight="1" spans="1:30">
      <c r="A11" s="23" t="s">
        <v>299</v>
      </c>
      <c r="B11" s="23" t="s">
        <v>300</v>
      </c>
      <c r="C11" s="23" t="s">
        <v>301</v>
      </c>
      <c r="D11" s="13">
        <v>6</v>
      </c>
      <c r="E11" s="13" t="s">
        <v>115</v>
      </c>
      <c r="F11" s="13" t="s">
        <v>302</v>
      </c>
      <c r="G11" s="13" t="s">
        <v>303</v>
      </c>
      <c r="H11" s="82" t="s">
        <v>304</v>
      </c>
      <c r="I11" s="13" t="s">
        <v>244</v>
      </c>
      <c r="J11" s="13" t="s">
        <v>261</v>
      </c>
      <c r="K11" s="82" t="s">
        <v>305</v>
      </c>
      <c r="L11" s="13" t="s">
        <v>306</v>
      </c>
      <c r="M11" s="13" t="s">
        <v>303</v>
      </c>
      <c r="N11" s="13" t="s">
        <v>307</v>
      </c>
      <c r="O11" s="100">
        <f t="shared" si="0"/>
        <v>3242340</v>
      </c>
      <c r="P11" s="95">
        <v>3000000</v>
      </c>
      <c r="Q11" s="109">
        <v>242340</v>
      </c>
      <c r="R11" s="110"/>
      <c r="S11" s="13" t="s">
        <v>254</v>
      </c>
      <c r="T11" s="13" t="s">
        <v>270</v>
      </c>
      <c r="U11" s="13" t="s">
        <v>308</v>
      </c>
      <c r="V11" s="13" t="s">
        <v>309</v>
      </c>
      <c r="W11" s="13"/>
      <c r="X11" s="13" t="s">
        <v>273</v>
      </c>
      <c r="Y11" s="13" t="s">
        <v>309</v>
      </c>
      <c r="Z11" s="13" t="s">
        <v>256</v>
      </c>
      <c r="AA11" s="13" t="s">
        <v>256</v>
      </c>
      <c r="AB11" s="13" t="s">
        <v>258</v>
      </c>
      <c r="AC11" s="13"/>
      <c r="AD11" s="135"/>
    </row>
    <row r="12" s="23" customFormat="1" ht="69" hidden="1" customHeight="1" spans="1:30">
      <c r="A12" s="23" t="s">
        <v>310</v>
      </c>
      <c r="B12" s="23" t="s">
        <v>311</v>
      </c>
      <c r="C12" s="23" t="s">
        <v>312</v>
      </c>
      <c r="D12" s="13">
        <v>7</v>
      </c>
      <c r="E12" s="13" t="s">
        <v>119</v>
      </c>
      <c r="F12" s="13" t="s">
        <v>302</v>
      </c>
      <c r="G12" s="13" t="s">
        <v>303</v>
      </c>
      <c r="H12" s="82" t="s">
        <v>313</v>
      </c>
      <c r="I12" s="13" t="s">
        <v>244</v>
      </c>
      <c r="J12" s="13" t="s">
        <v>261</v>
      </c>
      <c r="K12" s="82" t="s">
        <v>314</v>
      </c>
      <c r="L12" s="13" t="s">
        <v>315</v>
      </c>
      <c r="M12" s="13" t="s">
        <v>316</v>
      </c>
      <c r="N12" s="13" t="s">
        <v>317</v>
      </c>
      <c r="O12" s="100">
        <f t="shared" si="0"/>
        <v>6525400</v>
      </c>
      <c r="P12" s="95">
        <v>6500000</v>
      </c>
      <c r="Q12" s="109">
        <v>25400</v>
      </c>
      <c r="R12" s="110"/>
      <c r="S12" s="13" t="s">
        <v>254</v>
      </c>
      <c r="T12" s="13" t="s">
        <v>270</v>
      </c>
      <c r="U12" s="13" t="s">
        <v>308</v>
      </c>
      <c r="V12" s="13" t="s">
        <v>318</v>
      </c>
      <c r="W12" s="13"/>
      <c r="X12" s="13" t="s">
        <v>273</v>
      </c>
      <c r="Y12" s="13" t="s">
        <v>318</v>
      </c>
      <c r="Z12" s="13" t="s">
        <v>256</v>
      </c>
      <c r="AA12" s="13" t="s">
        <v>256</v>
      </c>
      <c r="AB12" s="13" t="s">
        <v>270</v>
      </c>
      <c r="AC12" s="13"/>
      <c r="AD12" s="135"/>
    </row>
    <row r="13" s="23" customFormat="1" ht="77.25" hidden="1" customHeight="1" spans="1:30">
      <c r="A13" s="23" t="s">
        <v>319</v>
      </c>
      <c r="B13" s="23" t="s">
        <v>278</v>
      </c>
      <c r="C13" s="23" t="s">
        <v>250</v>
      </c>
      <c r="D13" s="13">
        <v>8</v>
      </c>
      <c r="E13" s="13" t="s">
        <v>121</v>
      </c>
      <c r="F13" s="13" t="s">
        <v>302</v>
      </c>
      <c r="G13" s="13" t="s">
        <v>303</v>
      </c>
      <c r="H13" s="82" t="s">
        <v>320</v>
      </c>
      <c r="I13" s="13" t="s">
        <v>244</v>
      </c>
      <c r="J13" s="13" t="s">
        <v>311</v>
      </c>
      <c r="K13" s="13" t="s">
        <v>321</v>
      </c>
      <c r="L13" s="13" t="s">
        <v>322</v>
      </c>
      <c r="M13" s="13" t="s">
        <v>323</v>
      </c>
      <c r="N13" s="13" t="s">
        <v>324</v>
      </c>
      <c r="O13" s="100">
        <f t="shared" si="0"/>
        <v>6916145</v>
      </c>
      <c r="P13" s="95">
        <v>6879488</v>
      </c>
      <c r="Q13" s="109">
        <v>36657</v>
      </c>
      <c r="R13" s="110"/>
      <c r="S13" s="13" t="s">
        <v>256</v>
      </c>
      <c r="T13" s="13" t="s">
        <v>256</v>
      </c>
      <c r="U13" s="13" t="s">
        <v>256</v>
      </c>
      <c r="V13" s="13" t="s">
        <v>256</v>
      </c>
      <c r="W13" s="13" t="s">
        <v>256</v>
      </c>
      <c r="X13" s="13" t="s">
        <v>256</v>
      </c>
      <c r="Y13" s="13" t="s">
        <v>256</v>
      </c>
      <c r="Z13" s="13" t="s">
        <v>256</v>
      </c>
      <c r="AA13" s="13" t="s">
        <v>256</v>
      </c>
      <c r="AB13" s="13" t="s">
        <v>255</v>
      </c>
      <c r="AC13" s="37" t="s">
        <v>325</v>
      </c>
      <c r="AD13" s="135"/>
    </row>
    <row r="14" s="23" customFormat="1" ht="78.75" hidden="1" customHeight="1" spans="1:30">
      <c r="A14" s="23" t="s">
        <v>326</v>
      </c>
      <c r="B14" s="23" t="s">
        <v>327</v>
      </c>
      <c r="D14" s="13">
        <v>9</v>
      </c>
      <c r="E14" s="13" t="s">
        <v>124</v>
      </c>
      <c r="F14" s="13" t="s">
        <v>302</v>
      </c>
      <c r="G14" s="13" t="s">
        <v>328</v>
      </c>
      <c r="H14" s="82" t="s">
        <v>329</v>
      </c>
      <c r="I14" s="13" t="s">
        <v>244</v>
      </c>
      <c r="J14" s="13" t="s">
        <v>266</v>
      </c>
      <c r="K14" s="82" t="s">
        <v>330</v>
      </c>
      <c r="L14" s="13" t="s">
        <v>331</v>
      </c>
      <c r="M14" s="13" t="s">
        <v>328</v>
      </c>
      <c r="N14" s="13" t="s">
        <v>328</v>
      </c>
      <c r="O14" s="100">
        <f t="shared" si="0"/>
        <v>3100000</v>
      </c>
      <c r="P14" s="95">
        <v>3100000</v>
      </c>
      <c r="Q14" s="110"/>
      <c r="R14" s="110"/>
      <c r="S14" s="13" t="s">
        <v>254</v>
      </c>
      <c r="T14" s="13" t="s">
        <v>270</v>
      </c>
      <c r="U14" s="13" t="s">
        <v>271</v>
      </c>
      <c r="V14" s="13" t="s">
        <v>332</v>
      </c>
      <c r="W14" s="13"/>
      <c r="X14" s="13" t="s">
        <v>273</v>
      </c>
      <c r="Y14" s="13" t="s">
        <v>332</v>
      </c>
      <c r="Z14" s="13" t="s">
        <v>256</v>
      </c>
      <c r="AA14" s="13" t="s">
        <v>256</v>
      </c>
      <c r="AB14" s="13" t="s">
        <v>258</v>
      </c>
      <c r="AC14" s="13"/>
      <c r="AD14" s="135"/>
    </row>
    <row r="15" s="23" customFormat="1" ht="241.5" customHeight="1" spans="1:30">
      <c r="A15" s="23" t="s">
        <v>333</v>
      </c>
      <c r="B15" s="23" t="s">
        <v>250</v>
      </c>
      <c r="D15" s="13">
        <v>10</v>
      </c>
      <c r="E15" s="13" t="s">
        <v>334</v>
      </c>
      <c r="F15" s="13" t="s">
        <v>335</v>
      </c>
      <c r="G15" s="13" t="s">
        <v>336</v>
      </c>
      <c r="H15" s="82" t="s">
        <v>337</v>
      </c>
      <c r="I15" s="13" t="s">
        <v>244</v>
      </c>
      <c r="J15" s="13" t="s">
        <v>261</v>
      </c>
      <c r="K15" s="82" t="s">
        <v>338</v>
      </c>
      <c r="L15" s="13" t="s">
        <v>339</v>
      </c>
      <c r="M15" s="13" t="s">
        <v>336</v>
      </c>
      <c r="N15" s="13" t="s">
        <v>340</v>
      </c>
      <c r="O15" s="100">
        <f t="shared" si="0"/>
        <v>11500000</v>
      </c>
      <c r="P15" s="95">
        <v>11500000</v>
      </c>
      <c r="Q15" s="110"/>
      <c r="R15" s="110"/>
      <c r="S15" s="13" t="s">
        <v>254</v>
      </c>
      <c r="T15" s="13" t="s">
        <v>270</v>
      </c>
      <c r="U15" s="13" t="s">
        <v>271</v>
      </c>
      <c r="V15" s="13" t="s">
        <v>341</v>
      </c>
      <c r="W15" s="13"/>
      <c r="X15" s="13" t="s">
        <v>257</v>
      </c>
      <c r="Y15" s="13" t="s">
        <v>336</v>
      </c>
      <c r="Z15" s="13" t="s">
        <v>256</v>
      </c>
      <c r="AA15" s="13" t="s">
        <v>256</v>
      </c>
      <c r="AB15" s="13" t="s">
        <v>258</v>
      </c>
      <c r="AC15" s="13"/>
      <c r="AD15" s="135"/>
    </row>
    <row r="16" s="23" customFormat="1" ht="81.75" customHeight="1" spans="4:31">
      <c r="D16" s="13">
        <v>11</v>
      </c>
      <c r="E16" s="13" t="s">
        <v>342</v>
      </c>
      <c r="F16" s="13" t="s">
        <v>335</v>
      </c>
      <c r="G16" s="13" t="s">
        <v>343</v>
      </c>
      <c r="H16" s="82" t="s">
        <v>344</v>
      </c>
      <c r="I16" s="13" t="s">
        <v>244</v>
      </c>
      <c r="J16" s="13" t="s">
        <v>266</v>
      </c>
      <c r="K16" s="82" t="s">
        <v>345</v>
      </c>
      <c r="L16" s="13" t="s">
        <v>346</v>
      </c>
      <c r="M16" s="13" t="s">
        <v>347</v>
      </c>
      <c r="N16" s="13" t="s">
        <v>343</v>
      </c>
      <c r="O16" s="100">
        <f t="shared" si="0"/>
        <v>6500000</v>
      </c>
      <c r="P16" s="95">
        <v>6500000</v>
      </c>
      <c r="Q16" s="110"/>
      <c r="R16" s="110"/>
      <c r="S16" s="13" t="s">
        <v>254</v>
      </c>
      <c r="T16" s="13" t="s">
        <v>270</v>
      </c>
      <c r="U16" s="13" t="s">
        <v>271</v>
      </c>
      <c r="V16" s="13" t="s">
        <v>348</v>
      </c>
      <c r="W16" s="95"/>
      <c r="X16" s="13" t="s">
        <v>273</v>
      </c>
      <c r="Y16" s="13" t="s">
        <v>348</v>
      </c>
      <c r="Z16" s="13" t="s">
        <v>256</v>
      </c>
      <c r="AA16" s="13" t="s">
        <v>256</v>
      </c>
      <c r="AB16" s="13" t="s">
        <v>270</v>
      </c>
      <c r="AC16" s="13" t="s">
        <v>349</v>
      </c>
      <c r="AD16" s="135"/>
      <c r="AE16" s="23" t="b">
        <f>G16=M16</f>
        <v>0</v>
      </c>
    </row>
    <row r="17" s="23" customFormat="1" ht="130.5" customHeight="1" spans="4:30">
      <c r="D17" s="13">
        <v>12</v>
      </c>
      <c r="E17" s="13" t="s">
        <v>350</v>
      </c>
      <c r="F17" s="13" t="s">
        <v>335</v>
      </c>
      <c r="G17" s="13" t="s">
        <v>351</v>
      </c>
      <c r="H17" s="92" t="s">
        <v>352</v>
      </c>
      <c r="I17" s="13" t="s">
        <v>244</v>
      </c>
      <c r="J17" s="13" t="s">
        <v>261</v>
      </c>
      <c r="K17" s="82" t="s">
        <v>353</v>
      </c>
      <c r="L17" s="13" t="s">
        <v>354</v>
      </c>
      <c r="M17" s="13" t="s">
        <v>351</v>
      </c>
      <c r="N17" s="13" t="s">
        <v>355</v>
      </c>
      <c r="O17" s="100">
        <f t="shared" si="0"/>
        <v>849593.36</v>
      </c>
      <c r="P17" s="95">
        <v>849593.36</v>
      </c>
      <c r="Q17" s="110"/>
      <c r="R17" s="110"/>
      <c r="S17" s="13" t="s">
        <v>254</v>
      </c>
      <c r="T17" s="13" t="s">
        <v>270</v>
      </c>
      <c r="U17" s="13" t="s">
        <v>281</v>
      </c>
      <c r="V17" s="13" t="s">
        <v>351</v>
      </c>
      <c r="W17" s="13"/>
      <c r="X17" s="13" t="s">
        <v>257</v>
      </c>
      <c r="Y17" s="13" t="s">
        <v>351</v>
      </c>
      <c r="Z17" s="13" t="s">
        <v>256</v>
      </c>
      <c r="AA17" s="13" t="s">
        <v>256</v>
      </c>
      <c r="AB17" s="13" t="s">
        <v>258</v>
      </c>
      <c r="AC17" s="13" t="s">
        <v>356</v>
      </c>
      <c r="AD17" s="135"/>
    </row>
    <row r="18" s="23" customFormat="1" ht="143.25" hidden="1" customHeight="1" spans="4:30">
      <c r="D18" s="13">
        <v>13</v>
      </c>
      <c r="E18" s="13" t="s">
        <v>357</v>
      </c>
      <c r="F18" s="13" t="s">
        <v>335</v>
      </c>
      <c r="G18" s="13" t="s">
        <v>358</v>
      </c>
      <c r="H18" s="82" t="s">
        <v>359</v>
      </c>
      <c r="I18" s="13" t="s">
        <v>244</v>
      </c>
      <c r="J18" s="13" t="s">
        <v>261</v>
      </c>
      <c r="K18" s="13" t="s">
        <v>321</v>
      </c>
      <c r="L18" s="13" t="s">
        <v>360</v>
      </c>
      <c r="M18" s="13" t="s">
        <v>361</v>
      </c>
      <c r="N18" s="13" t="s">
        <v>362</v>
      </c>
      <c r="O18" s="100">
        <f t="shared" si="0"/>
        <v>8020000</v>
      </c>
      <c r="P18" s="95">
        <v>8020000</v>
      </c>
      <c r="Q18" s="110"/>
      <c r="R18" s="110"/>
      <c r="S18" s="13" t="s">
        <v>256</v>
      </c>
      <c r="T18" s="13" t="s">
        <v>255</v>
      </c>
      <c r="U18" s="13" t="s">
        <v>256</v>
      </c>
      <c r="V18" s="13" t="s">
        <v>256</v>
      </c>
      <c r="W18" s="13" t="s">
        <v>256</v>
      </c>
      <c r="X18" s="13" t="s">
        <v>273</v>
      </c>
      <c r="Y18" s="13" t="s">
        <v>363</v>
      </c>
      <c r="Z18" s="13" t="s">
        <v>256</v>
      </c>
      <c r="AA18" s="13" t="s">
        <v>256</v>
      </c>
      <c r="AB18" s="13" t="s">
        <v>255</v>
      </c>
      <c r="AC18" s="82" t="s">
        <v>364</v>
      </c>
      <c r="AD18" s="135"/>
    </row>
    <row r="19" s="23" customFormat="1" ht="50.25" hidden="1" customHeight="1" spans="4:30">
      <c r="D19" s="13">
        <v>14</v>
      </c>
      <c r="E19" s="25" t="s">
        <v>365</v>
      </c>
      <c r="F19" s="13" t="s">
        <v>366</v>
      </c>
      <c r="G19" s="13" t="s">
        <v>358</v>
      </c>
      <c r="H19" s="82" t="s">
        <v>367</v>
      </c>
      <c r="I19" s="13" t="s">
        <v>244</v>
      </c>
      <c r="J19" s="13" t="s">
        <v>261</v>
      </c>
      <c r="K19" s="132" t="s">
        <v>368</v>
      </c>
      <c r="L19" s="13" t="s">
        <v>369</v>
      </c>
      <c r="M19" s="13" t="s">
        <v>370</v>
      </c>
      <c r="N19" s="13" t="s">
        <v>371</v>
      </c>
      <c r="O19" s="100">
        <f t="shared" si="0"/>
        <v>5000000</v>
      </c>
      <c r="P19" s="95">
        <v>5000000</v>
      </c>
      <c r="Q19" s="110"/>
      <c r="R19" s="110"/>
      <c r="S19" s="13" t="s">
        <v>254</v>
      </c>
      <c r="T19" s="13" t="s">
        <v>270</v>
      </c>
      <c r="U19" s="13" t="s">
        <v>271</v>
      </c>
      <c r="V19" s="13" t="s">
        <v>363</v>
      </c>
      <c r="W19" s="13"/>
      <c r="X19" s="13" t="s">
        <v>273</v>
      </c>
      <c r="Y19" s="13" t="s">
        <v>363</v>
      </c>
      <c r="Z19" s="13" t="s">
        <v>256</v>
      </c>
      <c r="AA19" s="13" t="s">
        <v>256</v>
      </c>
      <c r="AB19" s="13" t="s">
        <v>270</v>
      </c>
      <c r="AC19" s="13"/>
      <c r="AD19" s="135"/>
    </row>
    <row r="20" s="23" customFormat="1" ht="50.25" customHeight="1" spans="4:30">
      <c r="D20" s="13">
        <v>15</v>
      </c>
      <c r="E20" s="84"/>
      <c r="F20" s="13" t="s">
        <v>366</v>
      </c>
      <c r="G20" s="13" t="s">
        <v>358</v>
      </c>
      <c r="H20" s="82" t="s">
        <v>372</v>
      </c>
      <c r="I20" s="13" t="s">
        <v>244</v>
      </c>
      <c r="J20" s="13" t="s">
        <v>266</v>
      </c>
      <c r="K20" s="132" t="s">
        <v>373</v>
      </c>
      <c r="L20" s="13" t="s">
        <v>374</v>
      </c>
      <c r="M20" s="13" t="s">
        <v>370</v>
      </c>
      <c r="N20" s="13" t="s">
        <v>375</v>
      </c>
      <c r="O20" s="100">
        <f t="shared" si="0"/>
        <v>5500000</v>
      </c>
      <c r="P20" s="95">
        <v>5500000</v>
      </c>
      <c r="Q20" s="110"/>
      <c r="R20" s="110"/>
      <c r="S20" s="13" t="s">
        <v>254</v>
      </c>
      <c r="T20" s="13" t="s">
        <v>270</v>
      </c>
      <c r="U20" s="13" t="s">
        <v>271</v>
      </c>
      <c r="V20" s="13" t="s">
        <v>376</v>
      </c>
      <c r="W20" s="95">
        <v>330000</v>
      </c>
      <c r="X20" s="13" t="s">
        <v>273</v>
      </c>
      <c r="Y20" s="13" t="s">
        <v>376</v>
      </c>
      <c r="Z20" s="13" t="s">
        <v>256</v>
      </c>
      <c r="AA20" s="13" t="s">
        <v>256</v>
      </c>
      <c r="AB20" s="13" t="s">
        <v>270</v>
      </c>
      <c r="AC20" s="13"/>
      <c r="AD20" s="135"/>
    </row>
    <row r="21" s="23" customFormat="1" ht="50.25" customHeight="1" spans="4:30">
      <c r="D21" s="13">
        <v>16</v>
      </c>
      <c r="E21" s="84"/>
      <c r="F21" s="13" t="s">
        <v>366</v>
      </c>
      <c r="G21" s="13" t="s">
        <v>358</v>
      </c>
      <c r="H21" s="82" t="s">
        <v>377</v>
      </c>
      <c r="I21" s="13" t="s">
        <v>244</v>
      </c>
      <c r="J21" s="13" t="s">
        <v>266</v>
      </c>
      <c r="K21" s="132" t="s">
        <v>378</v>
      </c>
      <c r="L21" s="13" t="s">
        <v>379</v>
      </c>
      <c r="M21" s="13" t="s">
        <v>370</v>
      </c>
      <c r="N21" s="13" t="s">
        <v>380</v>
      </c>
      <c r="O21" s="100">
        <f t="shared" si="0"/>
        <v>5000000</v>
      </c>
      <c r="P21" s="95">
        <v>5000000</v>
      </c>
      <c r="Q21" s="110"/>
      <c r="R21" s="110"/>
      <c r="S21" s="13" t="s">
        <v>254</v>
      </c>
      <c r="T21" s="13" t="s">
        <v>270</v>
      </c>
      <c r="U21" s="13" t="s">
        <v>271</v>
      </c>
      <c r="V21" s="13" t="s">
        <v>381</v>
      </c>
      <c r="W21" s="95">
        <v>400000</v>
      </c>
      <c r="X21" s="13" t="s">
        <v>273</v>
      </c>
      <c r="Y21" s="13" t="s">
        <v>381</v>
      </c>
      <c r="Z21" s="13" t="s">
        <v>256</v>
      </c>
      <c r="AA21" s="13" t="s">
        <v>256</v>
      </c>
      <c r="AB21" s="13" t="s">
        <v>270</v>
      </c>
      <c r="AC21" s="13"/>
      <c r="AD21" s="135"/>
    </row>
    <row r="22" s="23" customFormat="1" ht="50.25" customHeight="1" spans="4:30">
      <c r="D22" s="13">
        <v>17</v>
      </c>
      <c r="E22" s="83"/>
      <c r="F22" s="13" t="s">
        <v>366</v>
      </c>
      <c r="G22" s="13" t="s">
        <v>358</v>
      </c>
      <c r="H22" s="82" t="s">
        <v>382</v>
      </c>
      <c r="I22" s="13" t="s">
        <v>244</v>
      </c>
      <c r="J22" s="13" t="s">
        <v>266</v>
      </c>
      <c r="K22" s="132" t="s">
        <v>383</v>
      </c>
      <c r="L22" s="13" t="s">
        <v>384</v>
      </c>
      <c r="M22" s="13" t="s">
        <v>370</v>
      </c>
      <c r="N22" s="13" t="s">
        <v>385</v>
      </c>
      <c r="O22" s="100">
        <f t="shared" si="0"/>
        <v>4414315.18</v>
      </c>
      <c r="P22" s="95">
        <v>4414315.18</v>
      </c>
      <c r="Q22" s="110"/>
      <c r="R22" s="110"/>
      <c r="S22" s="13" t="s">
        <v>254</v>
      </c>
      <c r="T22" s="13" t="s">
        <v>270</v>
      </c>
      <c r="U22" s="13" t="s">
        <v>271</v>
      </c>
      <c r="V22" s="13" t="s">
        <v>386</v>
      </c>
      <c r="W22" s="95">
        <v>176572.61</v>
      </c>
      <c r="X22" s="13" t="s">
        <v>273</v>
      </c>
      <c r="Y22" s="13" t="s">
        <v>386</v>
      </c>
      <c r="Z22" s="13" t="s">
        <v>256</v>
      </c>
      <c r="AA22" s="13" t="s">
        <v>256</v>
      </c>
      <c r="AB22" s="13" t="s">
        <v>270</v>
      </c>
      <c r="AC22" s="13"/>
      <c r="AD22" s="135"/>
    </row>
    <row r="23" s="23" customFormat="1" ht="57.75" hidden="1" customHeight="1" spans="4:30">
      <c r="D23" s="13">
        <v>18</v>
      </c>
      <c r="E23" s="13" t="s">
        <v>387</v>
      </c>
      <c r="F23" s="13" t="s">
        <v>366</v>
      </c>
      <c r="G23" s="13" t="s">
        <v>388</v>
      </c>
      <c r="H23" s="82" t="s">
        <v>389</v>
      </c>
      <c r="I23" s="13" t="s">
        <v>244</v>
      </c>
      <c r="J23" s="13" t="s">
        <v>266</v>
      </c>
      <c r="K23" s="132" t="s">
        <v>390</v>
      </c>
      <c r="L23" s="13" t="s">
        <v>391</v>
      </c>
      <c r="M23" s="13" t="s">
        <v>388</v>
      </c>
      <c r="N23" s="13" t="s">
        <v>392</v>
      </c>
      <c r="O23" s="100">
        <f t="shared" si="0"/>
        <v>4000000</v>
      </c>
      <c r="P23" s="95">
        <v>4000000</v>
      </c>
      <c r="Q23" s="110"/>
      <c r="R23" s="110"/>
      <c r="S23" s="13" t="s">
        <v>254</v>
      </c>
      <c r="T23" s="13" t="s">
        <v>270</v>
      </c>
      <c r="U23" s="13" t="s">
        <v>271</v>
      </c>
      <c r="V23" s="13" t="s">
        <v>393</v>
      </c>
      <c r="W23" s="95">
        <v>320000</v>
      </c>
      <c r="X23" s="13" t="s">
        <v>273</v>
      </c>
      <c r="Y23" s="13" t="s">
        <v>393</v>
      </c>
      <c r="Z23" s="13" t="s">
        <v>256</v>
      </c>
      <c r="AA23" s="13" t="s">
        <v>256</v>
      </c>
      <c r="AB23" s="13" t="s">
        <v>258</v>
      </c>
      <c r="AC23" s="13"/>
      <c r="AD23" s="135"/>
    </row>
    <row r="24" s="23" customFormat="1" ht="57.75" hidden="1" customHeight="1" spans="4:30">
      <c r="D24" s="13">
        <v>19</v>
      </c>
      <c r="E24" s="13" t="s">
        <v>394</v>
      </c>
      <c r="F24" s="13" t="s">
        <v>366</v>
      </c>
      <c r="G24" s="13" t="s">
        <v>362</v>
      </c>
      <c r="H24" s="82" t="s">
        <v>395</v>
      </c>
      <c r="I24" s="13" t="s">
        <v>244</v>
      </c>
      <c r="J24" s="13" t="s">
        <v>250</v>
      </c>
      <c r="K24" s="82" t="s">
        <v>396</v>
      </c>
      <c r="L24" s="13" t="s">
        <v>397</v>
      </c>
      <c r="M24" s="13" t="s">
        <v>362</v>
      </c>
      <c r="N24" s="13" t="s">
        <v>398</v>
      </c>
      <c r="O24" s="100">
        <f t="shared" si="0"/>
        <v>600000</v>
      </c>
      <c r="P24" s="95">
        <v>600000</v>
      </c>
      <c r="Q24" s="110"/>
      <c r="R24" s="110"/>
      <c r="S24" s="13" t="s">
        <v>254</v>
      </c>
      <c r="T24" s="13" t="s">
        <v>270</v>
      </c>
      <c r="U24" s="13" t="s">
        <v>281</v>
      </c>
      <c r="V24" s="13" t="s">
        <v>362</v>
      </c>
      <c r="W24" s="13"/>
      <c r="X24" s="13" t="s">
        <v>257</v>
      </c>
      <c r="Y24" s="13" t="s">
        <v>362</v>
      </c>
      <c r="Z24" s="13" t="s">
        <v>256</v>
      </c>
      <c r="AA24" s="13" t="s">
        <v>256</v>
      </c>
      <c r="AB24" s="13" t="s">
        <v>258</v>
      </c>
      <c r="AC24" s="13"/>
      <c r="AD24" s="135"/>
    </row>
    <row r="25" s="23" customFormat="1" ht="59.25" hidden="1" customHeight="1" spans="4:30">
      <c r="D25" s="13">
        <v>20</v>
      </c>
      <c r="E25" s="13" t="s">
        <v>399</v>
      </c>
      <c r="F25" s="13" t="s">
        <v>400</v>
      </c>
      <c r="G25" s="13" t="s">
        <v>358</v>
      </c>
      <c r="H25" s="82" t="s">
        <v>401</v>
      </c>
      <c r="I25" s="13" t="s">
        <v>244</v>
      </c>
      <c r="J25" s="13" t="s">
        <v>250</v>
      </c>
      <c r="K25" s="82" t="s">
        <v>402</v>
      </c>
      <c r="L25" s="13" t="s">
        <v>403</v>
      </c>
      <c r="M25" s="13" t="s">
        <v>362</v>
      </c>
      <c r="N25" s="13" t="s">
        <v>398</v>
      </c>
      <c r="O25" s="100">
        <f t="shared" si="0"/>
        <v>220000</v>
      </c>
      <c r="P25" s="95">
        <v>220000</v>
      </c>
      <c r="Q25" s="110"/>
      <c r="R25" s="110"/>
      <c r="S25" s="13" t="s">
        <v>254</v>
      </c>
      <c r="T25" s="13" t="s">
        <v>270</v>
      </c>
      <c r="U25" s="13" t="s">
        <v>281</v>
      </c>
      <c r="V25" s="13" t="s">
        <v>362</v>
      </c>
      <c r="W25" s="13"/>
      <c r="X25" s="13" t="s">
        <v>257</v>
      </c>
      <c r="Y25" s="13" t="s">
        <v>362</v>
      </c>
      <c r="Z25" s="13" t="s">
        <v>256</v>
      </c>
      <c r="AA25" s="13" t="s">
        <v>256</v>
      </c>
      <c r="AB25" s="13" t="s">
        <v>270</v>
      </c>
      <c r="AC25" s="13"/>
      <c r="AD25" s="135"/>
    </row>
    <row r="26" s="23" customFormat="1" ht="40.15" hidden="1" customHeight="1" spans="4:30">
      <c r="D26" s="13">
        <v>21</v>
      </c>
      <c r="E26" s="13" t="s">
        <v>404</v>
      </c>
      <c r="F26" s="13" t="s">
        <v>247</v>
      </c>
      <c r="G26" s="13" t="s">
        <v>405</v>
      </c>
      <c r="H26" s="82" t="s">
        <v>406</v>
      </c>
      <c r="I26" s="13" t="s">
        <v>243</v>
      </c>
      <c r="J26" s="13" t="s">
        <v>260</v>
      </c>
      <c r="K26" s="82" t="s">
        <v>407</v>
      </c>
      <c r="L26" s="13" t="s">
        <v>408</v>
      </c>
      <c r="M26" s="13" t="s">
        <v>409</v>
      </c>
      <c r="N26" s="13" t="s">
        <v>410</v>
      </c>
      <c r="O26" s="100">
        <f t="shared" si="0"/>
        <v>921031.4</v>
      </c>
      <c r="P26" s="95">
        <v>822911.43</v>
      </c>
      <c r="Q26" s="109">
        <v>98119.97</v>
      </c>
      <c r="R26" s="110"/>
      <c r="S26" s="13" t="s">
        <v>254</v>
      </c>
      <c r="T26" s="13" t="s">
        <v>256</v>
      </c>
      <c r="U26" s="13" t="s">
        <v>256</v>
      </c>
      <c r="V26" s="13" t="s">
        <v>256</v>
      </c>
      <c r="W26" s="13" t="s">
        <v>256</v>
      </c>
      <c r="X26" s="13" t="s">
        <v>257</v>
      </c>
      <c r="Y26" s="13" t="s">
        <v>409</v>
      </c>
      <c r="Z26" s="13" t="s">
        <v>256</v>
      </c>
      <c r="AA26" s="13" t="s">
        <v>256</v>
      </c>
      <c r="AB26" s="13" t="s">
        <v>270</v>
      </c>
      <c r="AC26" s="13"/>
      <c r="AD26" s="135"/>
    </row>
    <row r="27" s="23" customFormat="1" ht="40.15" hidden="1" customHeight="1" spans="4:30">
      <c r="D27" s="13">
        <v>22</v>
      </c>
      <c r="E27" s="13" t="s">
        <v>411</v>
      </c>
      <c r="F27" s="13" t="s">
        <v>247</v>
      </c>
      <c r="G27" s="13" t="s">
        <v>405</v>
      </c>
      <c r="H27" s="82" t="s">
        <v>412</v>
      </c>
      <c r="I27" s="13" t="s">
        <v>243</v>
      </c>
      <c r="J27" s="13" t="s">
        <v>333</v>
      </c>
      <c r="K27" s="82" t="s">
        <v>413</v>
      </c>
      <c r="L27" s="13" t="s">
        <v>414</v>
      </c>
      <c r="M27" s="13" t="s">
        <v>415</v>
      </c>
      <c r="N27" s="13" t="s">
        <v>416</v>
      </c>
      <c r="O27" s="100">
        <f t="shared" si="0"/>
        <v>170921.66</v>
      </c>
      <c r="P27" s="95">
        <v>148659.83</v>
      </c>
      <c r="Q27" s="109">
        <v>22261.83</v>
      </c>
      <c r="R27" s="110"/>
      <c r="S27" s="13" t="s">
        <v>254</v>
      </c>
      <c r="T27" s="13" t="s">
        <v>256</v>
      </c>
      <c r="U27" s="13" t="s">
        <v>256</v>
      </c>
      <c r="V27" s="13" t="s">
        <v>256</v>
      </c>
      <c r="W27" s="13" t="s">
        <v>256</v>
      </c>
      <c r="X27" s="13" t="s">
        <v>257</v>
      </c>
      <c r="Y27" s="13" t="s">
        <v>415</v>
      </c>
      <c r="Z27" s="13" t="s">
        <v>256</v>
      </c>
      <c r="AA27" s="13" t="s">
        <v>256</v>
      </c>
      <c r="AB27" s="13" t="s">
        <v>270</v>
      </c>
      <c r="AC27" s="13"/>
      <c r="AD27" s="135"/>
    </row>
    <row r="28" s="23" customFormat="1" ht="40.15" hidden="1" customHeight="1" spans="4:30">
      <c r="D28" s="13">
        <v>23</v>
      </c>
      <c r="E28" s="13" t="s">
        <v>165</v>
      </c>
      <c r="F28" s="13" t="s">
        <v>302</v>
      </c>
      <c r="G28" s="13" t="s">
        <v>417</v>
      </c>
      <c r="H28" s="128" t="s">
        <v>418</v>
      </c>
      <c r="I28" s="13" t="s">
        <v>243</v>
      </c>
      <c r="J28" s="13" t="s">
        <v>260</v>
      </c>
      <c r="K28" s="82" t="s">
        <v>419</v>
      </c>
      <c r="L28" s="13" t="s">
        <v>420</v>
      </c>
      <c r="M28" s="13" t="s">
        <v>417</v>
      </c>
      <c r="N28" s="13" t="s">
        <v>421</v>
      </c>
      <c r="O28" s="100">
        <f t="shared" si="0"/>
        <v>2471133.67</v>
      </c>
      <c r="P28" s="95">
        <v>2000000</v>
      </c>
      <c r="Q28" s="95">
        <v>471133.67</v>
      </c>
      <c r="R28" s="110"/>
      <c r="S28" s="13" t="s">
        <v>254</v>
      </c>
      <c r="T28" s="13" t="s">
        <v>256</v>
      </c>
      <c r="U28" s="13" t="s">
        <v>256</v>
      </c>
      <c r="V28" s="13" t="s">
        <v>256</v>
      </c>
      <c r="W28" s="13" t="s">
        <v>256</v>
      </c>
      <c r="X28" s="13" t="s">
        <v>257</v>
      </c>
      <c r="Y28" s="13" t="s">
        <v>417</v>
      </c>
      <c r="Z28" s="13" t="s">
        <v>256</v>
      </c>
      <c r="AA28" s="13" t="s">
        <v>256</v>
      </c>
      <c r="AB28" s="13" t="s">
        <v>258</v>
      </c>
      <c r="AC28" s="13"/>
      <c r="AD28" s="135"/>
    </row>
    <row r="29" s="23" customFormat="1" ht="40.15" hidden="1" customHeight="1" spans="4:30">
      <c r="D29" s="13">
        <v>24</v>
      </c>
      <c r="E29" s="13" t="s">
        <v>167</v>
      </c>
      <c r="F29" s="13" t="s">
        <v>302</v>
      </c>
      <c r="G29" s="13" t="s">
        <v>422</v>
      </c>
      <c r="H29" s="128" t="s">
        <v>423</v>
      </c>
      <c r="I29" s="13" t="s">
        <v>243</v>
      </c>
      <c r="J29" s="13" t="s">
        <v>424</v>
      </c>
      <c r="K29" s="82" t="s">
        <v>425</v>
      </c>
      <c r="L29" s="13" t="s">
        <v>426</v>
      </c>
      <c r="M29" s="13" t="s">
        <v>427</v>
      </c>
      <c r="N29" s="13" t="s">
        <v>428</v>
      </c>
      <c r="O29" s="100">
        <f t="shared" si="0"/>
        <v>913508.94</v>
      </c>
      <c r="P29" s="95">
        <v>700000</v>
      </c>
      <c r="Q29" s="109">
        <v>213508.94</v>
      </c>
      <c r="R29" s="110"/>
      <c r="S29" s="13" t="s">
        <v>254</v>
      </c>
      <c r="T29" s="13" t="s">
        <v>256</v>
      </c>
      <c r="U29" s="13" t="s">
        <v>256</v>
      </c>
      <c r="V29" s="13" t="s">
        <v>256</v>
      </c>
      <c r="W29" s="13" t="s">
        <v>256</v>
      </c>
      <c r="X29" s="13" t="s">
        <v>257</v>
      </c>
      <c r="Y29" s="13" t="s">
        <v>427</v>
      </c>
      <c r="Z29" s="13" t="s">
        <v>256</v>
      </c>
      <c r="AA29" s="13" t="s">
        <v>256</v>
      </c>
      <c r="AB29" s="13" t="s">
        <v>270</v>
      </c>
      <c r="AC29" s="13"/>
      <c r="AD29" s="135"/>
    </row>
    <row r="30" s="23" customFormat="1" ht="59.25" hidden="1" customHeight="1" spans="4:30">
      <c r="D30" s="13">
        <v>25</v>
      </c>
      <c r="E30" s="13" t="s">
        <v>168</v>
      </c>
      <c r="F30" s="13" t="s">
        <v>302</v>
      </c>
      <c r="G30" s="13" t="s">
        <v>422</v>
      </c>
      <c r="H30" s="128" t="s">
        <v>429</v>
      </c>
      <c r="I30" s="13" t="s">
        <v>243</v>
      </c>
      <c r="J30" s="13" t="s">
        <v>424</v>
      </c>
      <c r="K30" s="82" t="s">
        <v>430</v>
      </c>
      <c r="L30" s="13" t="s">
        <v>431</v>
      </c>
      <c r="M30" s="13" t="s">
        <v>432</v>
      </c>
      <c r="N30" s="13" t="s">
        <v>433</v>
      </c>
      <c r="O30" s="100">
        <f t="shared" si="0"/>
        <v>1560731.17</v>
      </c>
      <c r="P30" s="95">
        <v>1500000</v>
      </c>
      <c r="Q30" s="109">
        <v>60731.17</v>
      </c>
      <c r="R30" s="110"/>
      <c r="S30" s="13" t="s">
        <v>254</v>
      </c>
      <c r="T30" s="13" t="s">
        <v>256</v>
      </c>
      <c r="U30" s="13" t="s">
        <v>256</v>
      </c>
      <c r="V30" s="13" t="s">
        <v>256</v>
      </c>
      <c r="W30" s="13" t="s">
        <v>256</v>
      </c>
      <c r="X30" s="13" t="s">
        <v>257</v>
      </c>
      <c r="Y30" s="13" t="s">
        <v>432</v>
      </c>
      <c r="Z30" s="13" t="s">
        <v>256</v>
      </c>
      <c r="AA30" s="13" t="s">
        <v>256</v>
      </c>
      <c r="AB30" s="13" t="s">
        <v>270</v>
      </c>
      <c r="AC30" s="13"/>
      <c r="AD30" s="135"/>
    </row>
    <row r="31" s="23" customFormat="1" ht="40.15" hidden="1" customHeight="1" spans="4:30">
      <c r="D31" s="13">
        <v>26</v>
      </c>
      <c r="E31" s="13" t="s">
        <v>169</v>
      </c>
      <c r="F31" s="13" t="s">
        <v>302</v>
      </c>
      <c r="G31" s="13" t="s">
        <v>422</v>
      </c>
      <c r="H31" s="82" t="s">
        <v>434</v>
      </c>
      <c r="I31" s="13" t="s">
        <v>243</v>
      </c>
      <c r="J31" s="13" t="s">
        <v>424</v>
      </c>
      <c r="K31" s="82" t="s">
        <v>435</v>
      </c>
      <c r="L31" s="13" t="s">
        <v>436</v>
      </c>
      <c r="M31" s="13" t="s">
        <v>437</v>
      </c>
      <c r="N31" s="13" t="s">
        <v>438</v>
      </c>
      <c r="O31" s="100">
        <f t="shared" si="0"/>
        <v>700000</v>
      </c>
      <c r="P31" s="95">
        <v>700000</v>
      </c>
      <c r="Q31" s="110"/>
      <c r="R31" s="110"/>
      <c r="S31" s="13" t="s">
        <v>254</v>
      </c>
      <c r="T31" s="13" t="s">
        <v>256</v>
      </c>
      <c r="U31" s="13" t="s">
        <v>256</v>
      </c>
      <c r="V31" s="13" t="s">
        <v>256</v>
      </c>
      <c r="W31" s="13" t="s">
        <v>256</v>
      </c>
      <c r="X31" s="13" t="s">
        <v>257</v>
      </c>
      <c r="Y31" s="13" t="s">
        <v>437</v>
      </c>
      <c r="Z31" s="13" t="s">
        <v>256</v>
      </c>
      <c r="AA31" s="13" t="s">
        <v>256</v>
      </c>
      <c r="AB31" s="13" t="s">
        <v>270</v>
      </c>
      <c r="AC31" s="13" t="s">
        <v>439</v>
      </c>
      <c r="AD31" s="135"/>
    </row>
    <row r="32" s="23" customFormat="1" ht="97.5" hidden="1" customHeight="1" spans="4:30">
      <c r="D32" s="13">
        <v>27</v>
      </c>
      <c r="E32" s="13" t="s">
        <v>170</v>
      </c>
      <c r="F32" s="13" t="s">
        <v>302</v>
      </c>
      <c r="G32" s="13" t="s">
        <v>417</v>
      </c>
      <c r="H32" s="128" t="s">
        <v>440</v>
      </c>
      <c r="I32" s="13" t="s">
        <v>243</v>
      </c>
      <c r="J32" s="13" t="s">
        <v>260</v>
      </c>
      <c r="K32" s="82" t="s">
        <v>441</v>
      </c>
      <c r="L32" s="13" t="s">
        <v>442</v>
      </c>
      <c r="M32" s="13" t="s">
        <v>443</v>
      </c>
      <c r="N32" s="13" t="s">
        <v>444</v>
      </c>
      <c r="O32" s="100">
        <f t="shared" si="0"/>
        <v>1600000</v>
      </c>
      <c r="P32" s="95">
        <v>1600000</v>
      </c>
      <c r="Q32" s="110"/>
      <c r="R32" s="110"/>
      <c r="S32" s="13" t="s">
        <v>254</v>
      </c>
      <c r="T32" s="13" t="s">
        <v>256</v>
      </c>
      <c r="U32" s="13" t="s">
        <v>256</v>
      </c>
      <c r="V32" s="13" t="s">
        <v>256</v>
      </c>
      <c r="W32" s="13" t="s">
        <v>256</v>
      </c>
      <c r="X32" s="13" t="s">
        <v>257</v>
      </c>
      <c r="Y32" s="13" t="s">
        <v>417</v>
      </c>
      <c r="Z32" s="13" t="s">
        <v>256</v>
      </c>
      <c r="AA32" s="13" t="s">
        <v>256</v>
      </c>
      <c r="AB32" s="13" t="s">
        <v>270</v>
      </c>
      <c r="AC32" s="13"/>
      <c r="AD32" s="135"/>
    </row>
    <row r="33" s="23" customFormat="1" ht="63" hidden="1" customHeight="1" spans="4:30">
      <c r="D33" s="13">
        <v>28</v>
      </c>
      <c r="E33" s="13" t="s">
        <v>171</v>
      </c>
      <c r="F33" s="13" t="s">
        <v>302</v>
      </c>
      <c r="G33" s="13" t="s">
        <v>417</v>
      </c>
      <c r="H33" s="128" t="s">
        <v>445</v>
      </c>
      <c r="I33" s="13" t="s">
        <v>243</v>
      </c>
      <c r="J33" s="13" t="s">
        <v>260</v>
      </c>
      <c r="K33" s="82" t="s">
        <v>446</v>
      </c>
      <c r="L33" s="13" t="s">
        <v>447</v>
      </c>
      <c r="M33" s="13" t="s">
        <v>427</v>
      </c>
      <c r="N33" s="13" t="s">
        <v>428</v>
      </c>
      <c r="O33" s="100">
        <f t="shared" si="0"/>
        <v>1500000</v>
      </c>
      <c r="P33" s="95">
        <v>1500000</v>
      </c>
      <c r="Q33" s="110"/>
      <c r="R33" s="110"/>
      <c r="S33" s="13" t="s">
        <v>254</v>
      </c>
      <c r="T33" s="13" t="s">
        <v>256</v>
      </c>
      <c r="U33" s="13" t="s">
        <v>256</v>
      </c>
      <c r="V33" s="13" t="s">
        <v>256</v>
      </c>
      <c r="W33" s="13" t="s">
        <v>256</v>
      </c>
      <c r="X33" s="13" t="s">
        <v>257</v>
      </c>
      <c r="Y33" s="13" t="s">
        <v>427</v>
      </c>
      <c r="Z33" s="13" t="s">
        <v>256</v>
      </c>
      <c r="AA33" s="13" t="s">
        <v>256</v>
      </c>
      <c r="AB33" s="13" t="s">
        <v>270</v>
      </c>
      <c r="AC33" s="13"/>
      <c r="AD33" s="135"/>
    </row>
    <row r="34" s="23" customFormat="1" ht="63" hidden="1" customHeight="1" spans="4:30">
      <c r="D34" s="13">
        <v>29</v>
      </c>
      <c r="E34" s="13" t="s">
        <v>172</v>
      </c>
      <c r="F34" s="13" t="s">
        <v>302</v>
      </c>
      <c r="G34" s="13" t="s">
        <v>417</v>
      </c>
      <c r="H34" s="128" t="s">
        <v>448</v>
      </c>
      <c r="I34" s="13" t="s">
        <v>243</v>
      </c>
      <c r="J34" s="13" t="s">
        <v>260</v>
      </c>
      <c r="K34" s="82" t="s">
        <v>449</v>
      </c>
      <c r="L34" s="13" t="s">
        <v>450</v>
      </c>
      <c r="M34" s="13" t="s">
        <v>316</v>
      </c>
      <c r="N34" s="13" t="s">
        <v>317</v>
      </c>
      <c r="O34" s="100">
        <f t="shared" si="0"/>
        <v>614824.98</v>
      </c>
      <c r="P34" s="95">
        <v>500000</v>
      </c>
      <c r="Q34" s="109">
        <v>114824.98</v>
      </c>
      <c r="R34" s="110"/>
      <c r="S34" s="13" t="s">
        <v>254</v>
      </c>
      <c r="T34" s="13" t="s">
        <v>256</v>
      </c>
      <c r="U34" s="13" t="s">
        <v>256</v>
      </c>
      <c r="V34" s="13" t="s">
        <v>256</v>
      </c>
      <c r="W34" s="13" t="s">
        <v>256</v>
      </c>
      <c r="X34" s="13" t="s">
        <v>257</v>
      </c>
      <c r="Y34" s="13" t="s">
        <v>316</v>
      </c>
      <c r="Z34" s="13" t="s">
        <v>256</v>
      </c>
      <c r="AA34" s="13" t="s">
        <v>256</v>
      </c>
      <c r="AB34" s="13" t="s">
        <v>270</v>
      </c>
      <c r="AC34" s="13"/>
      <c r="AD34" s="135"/>
    </row>
    <row r="35" s="23" customFormat="1" ht="58.5" customHeight="1" spans="4:30">
      <c r="D35" s="13">
        <v>30</v>
      </c>
      <c r="E35" s="13" t="s">
        <v>451</v>
      </c>
      <c r="F35" s="13" t="s">
        <v>335</v>
      </c>
      <c r="G35" s="13" t="s">
        <v>452</v>
      </c>
      <c r="H35" s="82" t="s">
        <v>453</v>
      </c>
      <c r="I35" s="13" t="s">
        <v>243</v>
      </c>
      <c r="J35" s="13" t="s">
        <v>260</v>
      </c>
      <c r="K35" s="82" t="s">
        <v>454</v>
      </c>
      <c r="L35" s="13" t="s">
        <v>455</v>
      </c>
      <c r="M35" s="13" t="s">
        <v>351</v>
      </c>
      <c r="N35" s="13" t="s">
        <v>456</v>
      </c>
      <c r="O35" s="100">
        <f t="shared" si="0"/>
        <v>1048187.93</v>
      </c>
      <c r="P35" s="95">
        <v>1048187.93</v>
      </c>
      <c r="Q35" s="110"/>
      <c r="R35" s="110"/>
      <c r="S35" s="13" t="s">
        <v>254</v>
      </c>
      <c r="T35" s="13" t="s">
        <v>256</v>
      </c>
      <c r="U35" s="13" t="s">
        <v>256</v>
      </c>
      <c r="V35" s="13" t="s">
        <v>256</v>
      </c>
      <c r="W35" s="13" t="s">
        <v>256</v>
      </c>
      <c r="X35" s="13" t="s">
        <v>257</v>
      </c>
      <c r="Y35" s="121" t="s">
        <v>457</v>
      </c>
      <c r="Z35" s="13" t="s">
        <v>256</v>
      </c>
      <c r="AA35" s="13" t="s">
        <v>256</v>
      </c>
      <c r="AB35" s="13" t="s">
        <v>270</v>
      </c>
      <c r="AC35" s="13"/>
      <c r="AD35" s="135"/>
    </row>
    <row r="36" s="23" customFormat="1" ht="58.5" customHeight="1" spans="4:30">
      <c r="D36" s="13">
        <v>31</v>
      </c>
      <c r="E36" s="13" t="s">
        <v>458</v>
      </c>
      <c r="F36" s="13" t="s">
        <v>335</v>
      </c>
      <c r="G36" s="13" t="s">
        <v>452</v>
      </c>
      <c r="H36" s="82" t="s">
        <v>459</v>
      </c>
      <c r="I36" s="13" t="s">
        <v>243</v>
      </c>
      <c r="J36" s="13" t="s">
        <v>424</v>
      </c>
      <c r="K36" s="82" t="s">
        <v>460</v>
      </c>
      <c r="L36" s="13" t="s">
        <v>461</v>
      </c>
      <c r="M36" s="13" t="s">
        <v>462</v>
      </c>
      <c r="N36" s="13" t="s">
        <v>463</v>
      </c>
      <c r="O36" s="100">
        <f t="shared" si="0"/>
        <v>374760.4</v>
      </c>
      <c r="P36" s="95">
        <v>355172.7</v>
      </c>
      <c r="Q36" s="109">
        <v>19587.7</v>
      </c>
      <c r="R36" s="110"/>
      <c r="S36" s="13" t="s">
        <v>254</v>
      </c>
      <c r="T36" s="13" t="s">
        <v>256</v>
      </c>
      <c r="U36" s="13" t="s">
        <v>256</v>
      </c>
      <c r="V36" s="13" t="s">
        <v>256</v>
      </c>
      <c r="W36" s="13" t="s">
        <v>256</v>
      </c>
      <c r="X36" s="13" t="s">
        <v>257</v>
      </c>
      <c r="Y36" s="121" t="s">
        <v>464</v>
      </c>
      <c r="Z36" s="13" t="s">
        <v>256</v>
      </c>
      <c r="AA36" s="13" t="s">
        <v>256</v>
      </c>
      <c r="AB36" s="13" t="s">
        <v>270</v>
      </c>
      <c r="AC36" s="13"/>
      <c r="AD36" s="135"/>
    </row>
    <row r="37" s="23" customFormat="1" ht="78.75" customHeight="1" spans="4:30">
      <c r="D37" s="13">
        <v>32</v>
      </c>
      <c r="E37" s="25" t="s">
        <v>465</v>
      </c>
      <c r="F37" s="13" t="s">
        <v>335</v>
      </c>
      <c r="G37" s="25" t="s">
        <v>452</v>
      </c>
      <c r="H37" s="82" t="s">
        <v>466</v>
      </c>
      <c r="I37" s="13" t="s">
        <v>243</v>
      </c>
      <c r="J37" s="13" t="s">
        <v>260</v>
      </c>
      <c r="K37" s="82" t="s">
        <v>467</v>
      </c>
      <c r="L37" s="13" t="s">
        <v>468</v>
      </c>
      <c r="M37" s="121" t="s">
        <v>469</v>
      </c>
      <c r="N37" s="13" t="s">
        <v>470</v>
      </c>
      <c r="O37" s="100">
        <f t="shared" si="0"/>
        <v>2813948.75</v>
      </c>
      <c r="P37" s="133">
        <v>2813948.75</v>
      </c>
      <c r="Q37" s="25"/>
      <c r="R37" s="25"/>
      <c r="S37" s="13" t="s">
        <v>254</v>
      </c>
      <c r="T37" s="13" t="s">
        <v>256</v>
      </c>
      <c r="U37" s="13" t="s">
        <v>256</v>
      </c>
      <c r="V37" s="13" t="s">
        <v>256</v>
      </c>
      <c r="W37" s="13" t="s">
        <v>256</v>
      </c>
      <c r="X37" s="13" t="s">
        <v>257</v>
      </c>
      <c r="Y37" s="121" t="s">
        <v>464</v>
      </c>
      <c r="Z37" s="13" t="s">
        <v>256</v>
      </c>
      <c r="AA37" s="13" t="s">
        <v>256</v>
      </c>
      <c r="AB37" s="13" t="s">
        <v>270</v>
      </c>
      <c r="AC37" s="13"/>
      <c r="AD37" s="135"/>
    </row>
    <row r="38" s="23" customFormat="1" ht="153.75" customHeight="1" spans="4:30">
      <c r="D38" s="13">
        <v>33</v>
      </c>
      <c r="E38" s="25" t="s">
        <v>471</v>
      </c>
      <c r="F38" s="13" t="s">
        <v>335</v>
      </c>
      <c r="G38" s="25" t="s">
        <v>452</v>
      </c>
      <c r="H38" s="82" t="s">
        <v>472</v>
      </c>
      <c r="I38" s="13" t="s">
        <v>243</v>
      </c>
      <c r="J38" s="13" t="s">
        <v>260</v>
      </c>
      <c r="K38" s="82" t="s">
        <v>473</v>
      </c>
      <c r="L38" s="13" t="s">
        <v>474</v>
      </c>
      <c r="M38" s="121" t="s">
        <v>475</v>
      </c>
      <c r="N38" s="13" t="s">
        <v>476</v>
      </c>
      <c r="O38" s="100">
        <f t="shared" si="0"/>
        <v>4119710.04</v>
      </c>
      <c r="P38" s="133">
        <v>4119710.04</v>
      </c>
      <c r="Q38" s="25"/>
      <c r="R38" s="25"/>
      <c r="S38" s="13" t="s">
        <v>254</v>
      </c>
      <c r="T38" s="13" t="s">
        <v>256</v>
      </c>
      <c r="U38" s="13" t="s">
        <v>256</v>
      </c>
      <c r="V38" s="13" t="s">
        <v>256</v>
      </c>
      <c r="W38" s="13" t="s">
        <v>256</v>
      </c>
      <c r="X38" s="13" t="s">
        <v>257</v>
      </c>
      <c r="Y38" s="121" t="s">
        <v>464</v>
      </c>
      <c r="Z38" s="13" t="s">
        <v>256</v>
      </c>
      <c r="AA38" s="13" t="s">
        <v>256</v>
      </c>
      <c r="AB38" s="13" t="s">
        <v>270</v>
      </c>
      <c r="AC38" s="13"/>
      <c r="AD38" s="135"/>
    </row>
    <row r="39" s="23" customFormat="1" ht="57.75" customHeight="1" spans="4:30">
      <c r="D39" s="13">
        <v>34</v>
      </c>
      <c r="E39" s="13" t="s">
        <v>477</v>
      </c>
      <c r="F39" s="13" t="s">
        <v>335</v>
      </c>
      <c r="G39" s="13" t="s">
        <v>452</v>
      </c>
      <c r="H39" s="82" t="s">
        <v>478</v>
      </c>
      <c r="I39" s="13" t="s">
        <v>243</v>
      </c>
      <c r="J39" s="13" t="s">
        <v>260</v>
      </c>
      <c r="K39" s="82" t="s">
        <v>479</v>
      </c>
      <c r="L39" s="13" t="s">
        <v>480</v>
      </c>
      <c r="M39" s="13" t="s">
        <v>481</v>
      </c>
      <c r="N39" s="13" t="s">
        <v>482</v>
      </c>
      <c r="O39" s="100">
        <f t="shared" si="0"/>
        <v>254073.45</v>
      </c>
      <c r="P39" s="95">
        <v>254073.45</v>
      </c>
      <c r="Q39" s="110"/>
      <c r="R39" s="110"/>
      <c r="S39" s="13" t="s">
        <v>254</v>
      </c>
      <c r="T39" s="13" t="s">
        <v>256</v>
      </c>
      <c r="U39" s="13" t="s">
        <v>256</v>
      </c>
      <c r="V39" s="13" t="s">
        <v>256</v>
      </c>
      <c r="W39" s="13" t="s">
        <v>256</v>
      </c>
      <c r="X39" s="13" t="s">
        <v>257</v>
      </c>
      <c r="Y39" s="13" t="s">
        <v>481</v>
      </c>
      <c r="Z39" s="13" t="s">
        <v>256</v>
      </c>
      <c r="AA39" s="13" t="s">
        <v>256</v>
      </c>
      <c r="AB39" s="13" t="s">
        <v>270</v>
      </c>
      <c r="AC39" s="13"/>
      <c r="AD39" s="135"/>
    </row>
    <row r="40" s="23" customFormat="1" ht="75" customHeight="1" spans="4:30">
      <c r="D40" s="13">
        <v>35</v>
      </c>
      <c r="E40" s="13" t="s">
        <v>483</v>
      </c>
      <c r="F40" s="13" t="s">
        <v>335</v>
      </c>
      <c r="G40" s="13" t="s">
        <v>452</v>
      </c>
      <c r="H40" s="82" t="s">
        <v>484</v>
      </c>
      <c r="I40" s="13" t="s">
        <v>243</v>
      </c>
      <c r="J40" s="13" t="s">
        <v>260</v>
      </c>
      <c r="K40" s="82" t="s">
        <v>485</v>
      </c>
      <c r="L40" s="13" t="s">
        <v>486</v>
      </c>
      <c r="M40" s="13" t="s">
        <v>462</v>
      </c>
      <c r="N40" s="13" t="s">
        <v>487</v>
      </c>
      <c r="O40" s="100">
        <f t="shared" si="0"/>
        <v>300291.76</v>
      </c>
      <c r="P40" s="95">
        <v>300291.76</v>
      </c>
      <c r="Q40" s="110"/>
      <c r="R40" s="110"/>
      <c r="S40" s="13" t="s">
        <v>254</v>
      </c>
      <c r="T40" s="13" t="s">
        <v>256</v>
      </c>
      <c r="U40" s="13" t="s">
        <v>256</v>
      </c>
      <c r="V40" s="13" t="s">
        <v>256</v>
      </c>
      <c r="W40" s="13" t="s">
        <v>256</v>
      </c>
      <c r="X40" s="13" t="s">
        <v>257</v>
      </c>
      <c r="Y40" s="121" t="s">
        <v>457</v>
      </c>
      <c r="Z40" s="13" t="s">
        <v>256</v>
      </c>
      <c r="AA40" s="13" t="s">
        <v>256</v>
      </c>
      <c r="AB40" s="13" t="s">
        <v>270</v>
      </c>
      <c r="AC40" s="13"/>
      <c r="AD40" s="135"/>
    </row>
    <row r="41" s="23" customFormat="1" ht="54.75" customHeight="1" spans="4:30">
      <c r="D41" s="13">
        <v>36</v>
      </c>
      <c r="E41" s="25" t="s">
        <v>488</v>
      </c>
      <c r="F41" s="13" t="s">
        <v>335</v>
      </c>
      <c r="G41" s="13" t="s">
        <v>464</v>
      </c>
      <c r="H41" s="82" t="s">
        <v>489</v>
      </c>
      <c r="I41" s="13" t="s">
        <v>243</v>
      </c>
      <c r="J41" s="13" t="s">
        <v>260</v>
      </c>
      <c r="K41" s="82" t="s">
        <v>490</v>
      </c>
      <c r="L41" s="13" t="s">
        <v>491</v>
      </c>
      <c r="M41" s="13" t="s">
        <v>462</v>
      </c>
      <c r="N41" s="13" t="s">
        <v>463</v>
      </c>
      <c r="O41" s="100">
        <f t="shared" si="0"/>
        <v>104118</v>
      </c>
      <c r="P41" s="95">
        <v>104118</v>
      </c>
      <c r="Q41" s="110"/>
      <c r="R41" s="110"/>
      <c r="S41" s="13" t="s">
        <v>254</v>
      </c>
      <c r="T41" s="13" t="s">
        <v>256</v>
      </c>
      <c r="U41" s="13" t="s">
        <v>256</v>
      </c>
      <c r="V41" s="13" t="s">
        <v>256</v>
      </c>
      <c r="W41" s="13" t="s">
        <v>256</v>
      </c>
      <c r="X41" s="13" t="s">
        <v>257</v>
      </c>
      <c r="Y41" s="121" t="s">
        <v>464</v>
      </c>
      <c r="Z41" s="13" t="s">
        <v>256</v>
      </c>
      <c r="AA41" s="13" t="s">
        <v>256</v>
      </c>
      <c r="AB41" s="13" t="s">
        <v>270</v>
      </c>
      <c r="AC41" s="13" t="s">
        <v>492</v>
      </c>
      <c r="AD41" s="135"/>
    </row>
    <row r="42" s="23" customFormat="1" ht="54" customHeight="1" spans="4:30">
      <c r="D42" s="13">
        <v>37</v>
      </c>
      <c r="E42" s="84"/>
      <c r="F42" s="13" t="s">
        <v>335</v>
      </c>
      <c r="G42" s="13" t="s">
        <v>464</v>
      </c>
      <c r="H42" s="82" t="s">
        <v>493</v>
      </c>
      <c r="I42" s="13" t="s">
        <v>243</v>
      </c>
      <c r="J42" s="13" t="s">
        <v>260</v>
      </c>
      <c r="K42" s="82" t="s">
        <v>494</v>
      </c>
      <c r="L42" s="13" t="s">
        <v>495</v>
      </c>
      <c r="M42" s="13" t="s">
        <v>496</v>
      </c>
      <c r="N42" s="13" t="s">
        <v>497</v>
      </c>
      <c r="O42" s="100">
        <f t="shared" si="0"/>
        <v>127464.94</v>
      </c>
      <c r="P42" s="95">
        <v>127464.94</v>
      </c>
      <c r="Q42" s="110"/>
      <c r="R42" s="110"/>
      <c r="S42" s="13" t="s">
        <v>254</v>
      </c>
      <c r="T42" s="13" t="s">
        <v>256</v>
      </c>
      <c r="U42" s="13" t="s">
        <v>256</v>
      </c>
      <c r="V42" s="13" t="s">
        <v>256</v>
      </c>
      <c r="W42" s="13" t="s">
        <v>256</v>
      </c>
      <c r="X42" s="13" t="s">
        <v>257</v>
      </c>
      <c r="Y42" s="121" t="s">
        <v>464</v>
      </c>
      <c r="Z42" s="13" t="s">
        <v>256</v>
      </c>
      <c r="AA42" s="13" t="s">
        <v>256</v>
      </c>
      <c r="AB42" s="13" t="s">
        <v>270</v>
      </c>
      <c r="AC42" s="13" t="s">
        <v>492</v>
      </c>
      <c r="AD42" s="135"/>
    </row>
    <row r="43" s="23" customFormat="1" ht="81.75" customHeight="1" spans="4:30">
      <c r="D43" s="13">
        <v>38</v>
      </c>
      <c r="E43" s="84"/>
      <c r="F43" s="13" t="s">
        <v>335</v>
      </c>
      <c r="G43" s="13" t="s">
        <v>464</v>
      </c>
      <c r="H43" s="82" t="s">
        <v>498</v>
      </c>
      <c r="I43" s="13" t="s">
        <v>243</v>
      </c>
      <c r="J43" s="13" t="s">
        <v>260</v>
      </c>
      <c r="K43" s="82" t="s">
        <v>499</v>
      </c>
      <c r="L43" s="13" t="s">
        <v>500</v>
      </c>
      <c r="M43" s="13" t="s">
        <v>501</v>
      </c>
      <c r="N43" s="13" t="s">
        <v>502</v>
      </c>
      <c r="O43" s="100">
        <f t="shared" si="0"/>
        <v>1270700.4</v>
      </c>
      <c r="P43" s="95">
        <v>449259.43</v>
      </c>
      <c r="Q43" s="109">
        <v>821440.97</v>
      </c>
      <c r="R43" s="110"/>
      <c r="S43" s="13" t="s">
        <v>254</v>
      </c>
      <c r="T43" s="13" t="s">
        <v>256</v>
      </c>
      <c r="U43" s="13" t="s">
        <v>256</v>
      </c>
      <c r="V43" s="13" t="s">
        <v>256</v>
      </c>
      <c r="W43" s="13" t="s">
        <v>256</v>
      </c>
      <c r="X43" s="13" t="s">
        <v>257</v>
      </c>
      <c r="Y43" s="121" t="s">
        <v>464</v>
      </c>
      <c r="Z43" s="13" t="s">
        <v>256</v>
      </c>
      <c r="AA43" s="13" t="s">
        <v>256</v>
      </c>
      <c r="AB43" s="13" t="s">
        <v>270</v>
      </c>
      <c r="AC43" s="13" t="s">
        <v>492</v>
      </c>
      <c r="AD43" s="135"/>
    </row>
    <row r="44" s="23" customFormat="1" ht="50.25" customHeight="1" spans="4:30">
      <c r="D44" s="13">
        <v>39</v>
      </c>
      <c r="E44" s="84"/>
      <c r="F44" s="13" t="s">
        <v>335</v>
      </c>
      <c r="G44" s="13" t="s">
        <v>464</v>
      </c>
      <c r="H44" s="82" t="s">
        <v>503</v>
      </c>
      <c r="I44" s="13" t="s">
        <v>243</v>
      </c>
      <c r="J44" s="13" t="s">
        <v>260</v>
      </c>
      <c r="K44" s="82" t="s">
        <v>504</v>
      </c>
      <c r="L44" s="13" t="s">
        <v>505</v>
      </c>
      <c r="M44" s="13" t="s">
        <v>501</v>
      </c>
      <c r="N44" s="13" t="s">
        <v>502</v>
      </c>
      <c r="O44" s="100">
        <f t="shared" si="0"/>
        <v>103513.9</v>
      </c>
      <c r="P44" s="95">
        <v>103513.9</v>
      </c>
      <c r="Q44" s="110"/>
      <c r="R44" s="110"/>
      <c r="S44" s="13" t="s">
        <v>254</v>
      </c>
      <c r="T44" s="13" t="s">
        <v>256</v>
      </c>
      <c r="U44" s="13" t="s">
        <v>256</v>
      </c>
      <c r="V44" s="13" t="s">
        <v>256</v>
      </c>
      <c r="W44" s="13" t="s">
        <v>256</v>
      </c>
      <c r="X44" s="13" t="s">
        <v>257</v>
      </c>
      <c r="Y44" s="121" t="s">
        <v>464</v>
      </c>
      <c r="Z44" s="13" t="s">
        <v>256</v>
      </c>
      <c r="AA44" s="13" t="s">
        <v>256</v>
      </c>
      <c r="AB44" s="13" t="s">
        <v>270</v>
      </c>
      <c r="AC44" s="13" t="s">
        <v>492</v>
      </c>
      <c r="AD44" s="135"/>
    </row>
    <row r="45" s="23" customFormat="1" ht="50.25" customHeight="1" spans="4:30">
      <c r="D45" s="13">
        <v>40</v>
      </c>
      <c r="E45" s="84"/>
      <c r="F45" s="13" t="s">
        <v>335</v>
      </c>
      <c r="G45" s="13" t="s">
        <v>464</v>
      </c>
      <c r="H45" s="82" t="s">
        <v>506</v>
      </c>
      <c r="I45" s="13" t="s">
        <v>243</v>
      </c>
      <c r="J45" s="13" t="s">
        <v>260</v>
      </c>
      <c r="K45" s="82" t="s">
        <v>507</v>
      </c>
      <c r="L45" s="13" t="s">
        <v>508</v>
      </c>
      <c r="M45" s="13" t="s">
        <v>462</v>
      </c>
      <c r="N45" s="13" t="s">
        <v>463</v>
      </c>
      <c r="O45" s="100">
        <f t="shared" si="0"/>
        <v>270920.05</v>
      </c>
      <c r="P45" s="95">
        <v>270920.05</v>
      </c>
      <c r="Q45" s="110"/>
      <c r="R45" s="110"/>
      <c r="S45" s="13" t="s">
        <v>254</v>
      </c>
      <c r="T45" s="13" t="s">
        <v>256</v>
      </c>
      <c r="U45" s="13" t="s">
        <v>256</v>
      </c>
      <c r="V45" s="13" t="s">
        <v>256</v>
      </c>
      <c r="W45" s="13" t="s">
        <v>256</v>
      </c>
      <c r="X45" s="13" t="s">
        <v>257</v>
      </c>
      <c r="Y45" s="121" t="s">
        <v>464</v>
      </c>
      <c r="Z45" s="13" t="s">
        <v>256</v>
      </c>
      <c r="AA45" s="13" t="s">
        <v>256</v>
      </c>
      <c r="AB45" s="13" t="s">
        <v>270</v>
      </c>
      <c r="AC45" s="13" t="s">
        <v>492</v>
      </c>
      <c r="AD45" s="135"/>
    </row>
    <row r="46" s="23" customFormat="1" ht="102" customHeight="1" spans="4:30">
      <c r="D46" s="13">
        <v>41</v>
      </c>
      <c r="E46" s="84"/>
      <c r="F46" s="13" t="s">
        <v>335</v>
      </c>
      <c r="G46" s="13" t="s">
        <v>464</v>
      </c>
      <c r="H46" s="82" t="s">
        <v>509</v>
      </c>
      <c r="I46" s="13" t="s">
        <v>243</v>
      </c>
      <c r="J46" s="13" t="s">
        <v>260</v>
      </c>
      <c r="K46" s="82" t="s">
        <v>510</v>
      </c>
      <c r="L46" s="13" t="s">
        <v>511</v>
      </c>
      <c r="M46" s="13" t="s">
        <v>462</v>
      </c>
      <c r="N46" s="13" t="s">
        <v>463</v>
      </c>
      <c r="O46" s="100">
        <f t="shared" si="0"/>
        <v>216019.32</v>
      </c>
      <c r="P46" s="95">
        <v>216019.32</v>
      </c>
      <c r="Q46" s="110"/>
      <c r="R46" s="110"/>
      <c r="S46" s="13" t="s">
        <v>254</v>
      </c>
      <c r="T46" s="13" t="s">
        <v>256</v>
      </c>
      <c r="U46" s="13" t="s">
        <v>256</v>
      </c>
      <c r="V46" s="13" t="s">
        <v>256</v>
      </c>
      <c r="W46" s="13" t="s">
        <v>256</v>
      </c>
      <c r="X46" s="13" t="s">
        <v>257</v>
      </c>
      <c r="Y46" s="121" t="s">
        <v>464</v>
      </c>
      <c r="Z46" s="13" t="s">
        <v>256</v>
      </c>
      <c r="AA46" s="13" t="s">
        <v>256</v>
      </c>
      <c r="AB46" s="13" t="s">
        <v>270</v>
      </c>
      <c r="AC46" s="13" t="s">
        <v>492</v>
      </c>
      <c r="AD46" s="135"/>
    </row>
    <row r="47" s="23" customFormat="1" ht="147" customHeight="1" spans="4:30">
      <c r="D47" s="13">
        <v>42</v>
      </c>
      <c r="E47" s="84"/>
      <c r="F47" s="13" t="s">
        <v>335</v>
      </c>
      <c r="G47" s="13" t="s">
        <v>464</v>
      </c>
      <c r="H47" s="82" t="s">
        <v>512</v>
      </c>
      <c r="I47" s="13" t="s">
        <v>243</v>
      </c>
      <c r="J47" s="13" t="s">
        <v>260</v>
      </c>
      <c r="K47" s="82" t="s">
        <v>513</v>
      </c>
      <c r="L47" s="13" t="s">
        <v>514</v>
      </c>
      <c r="M47" s="13" t="s">
        <v>496</v>
      </c>
      <c r="N47" s="13" t="s">
        <v>497</v>
      </c>
      <c r="O47" s="100">
        <f t="shared" si="0"/>
        <v>143295.69</v>
      </c>
      <c r="P47" s="95">
        <v>143295.69</v>
      </c>
      <c r="Q47" s="110"/>
      <c r="R47" s="110"/>
      <c r="S47" s="13" t="s">
        <v>254</v>
      </c>
      <c r="T47" s="13" t="s">
        <v>256</v>
      </c>
      <c r="U47" s="13" t="s">
        <v>256</v>
      </c>
      <c r="V47" s="13" t="s">
        <v>256</v>
      </c>
      <c r="W47" s="13" t="s">
        <v>256</v>
      </c>
      <c r="X47" s="13" t="s">
        <v>257</v>
      </c>
      <c r="Y47" s="13" t="s">
        <v>496</v>
      </c>
      <c r="Z47" s="13" t="s">
        <v>256</v>
      </c>
      <c r="AA47" s="13" t="s">
        <v>256</v>
      </c>
      <c r="AB47" s="13" t="s">
        <v>270</v>
      </c>
      <c r="AC47" s="13" t="s">
        <v>492</v>
      </c>
      <c r="AD47" s="135"/>
    </row>
    <row r="48" s="23" customFormat="1" ht="51" customHeight="1" spans="4:30">
      <c r="D48" s="13">
        <v>43</v>
      </c>
      <c r="E48" s="83"/>
      <c r="F48" s="13" t="s">
        <v>335</v>
      </c>
      <c r="G48" s="13" t="s">
        <v>464</v>
      </c>
      <c r="H48" s="82" t="s">
        <v>515</v>
      </c>
      <c r="I48" s="13" t="s">
        <v>243</v>
      </c>
      <c r="J48" s="13" t="s">
        <v>260</v>
      </c>
      <c r="K48" s="82" t="s">
        <v>516</v>
      </c>
      <c r="L48" s="13" t="s">
        <v>517</v>
      </c>
      <c r="M48" s="13" t="s">
        <v>501</v>
      </c>
      <c r="N48" s="13" t="s">
        <v>502</v>
      </c>
      <c r="O48" s="100">
        <f t="shared" si="0"/>
        <v>50430.68</v>
      </c>
      <c r="P48" s="95">
        <v>50430.68</v>
      </c>
      <c r="Q48" s="110"/>
      <c r="R48" s="110"/>
      <c r="S48" s="13" t="s">
        <v>254</v>
      </c>
      <c r="T48" s="13" t="s">
        <v>256</v>
      </c>
      <c r="U48" s="13" t="s">
        <v>256</v>
      </c>
      <c r="V48" s="13" t="s">
        <v>256</v>
      </c>
      <c r="W48" s="13" t="s">
        <v>256</v>
      </c>
      <c r="X48" s="13" t="s">
        <v>257</v>
      </c>
      <c r="Y48" s="121" t="s">
        <v>464</v>
      </c>
      <c r="Z48" s="13" t="s">
        <v>256</v>
      </c>
      <c r="AA48" s="13" t="s">
        <v>256</v>
      </c>
      <c r="AB48" s="13" t="s">
        <v>270</v>
      </c>
      <c r="AC48" s="13" t="s">
        <v>492</v>
      </c>
      <c r="AD48" s="135"/>
    </row>
    <row r="49" s="23" customFormat="1" ht="22.5" hidden="1" spans="4:30">
      <c r="D49" s="13">
        <v>44</v>
      </c>
      <c r="E49" s="25" t="s">
        <v>518</v>
      </c>
      <c r="F49" s="13" t="s">
        <v>519</v>
      </c>
      <c r="G49" s="13" t="s">
        <v>366</v>
      </c>
      <c r="H49" s="44" t="s">
        <v>520</v>
      </c>
      <c r="I49" s="13" t="s">
        <v>243</v>
      </c>
      <c r="J49" s="13" t="s">
        <v>260</v>
      </c>
      <c r="K49" s="87" t="s">
        <v>521</v>
      </c>
      <c r="L49" s="13" t="s">
        <v>522</v>
      </c>
      <c r="M49" s="43" t="s">
        <v>523</v>
      </c>
      <c r="N49" s="43" t="s">
        <v>524</v>
      </c>
      <c r="O49" s="100">
        <f t="shared" si="0"/>
        <v>151776.57</v>
      </c>
      <c r="P49" s="95">
        <v>151776.57</v>
      </c>
      <c r="Q49" s="110"/>
      <c r="R49" s="110"/>
      <c r="S49" s="13" t="s">
        <v>254</v>
      </c>
      <c r="T49" s="13" t="s">
        <v>256</v>
      </c>
      <c r="U49" s="13" t="s">
        <v>256</v>
      </c>
      <c r="V49" s="13" t="s">
        <v>256</v>
      </c>
      <c r="W49" s="13" t="s">
        <v>256</v>
      </c>
      <c r="X49" s="13" t="s">
        <v>257</v>
      </c>
      <c r="Y49" s="43" t="s">
        <v>523</v>
      </c>
      <c r="Z49" s="13" t="s">
        <v>256</v>
      </c>
      <c r="AA49" s="13" t="s">
        <v>256</v>
      </c>
      <c r="AB49" s="13" t="s">
        <v>270</v>
      </c>
      <c r="AC49" s="13"/>
      <c r="AD49" s="135"/>
    </row>
    <row r="50" s="23" customFormat="1" ht="22.5" spans="4:30">
      <c r="D50" s="13">
        <v>45</v>
      </c>
      <c r="E50" s="84"/>
      <c r="F50" s="13" t="s">
        <v>519</v>
      </c>
      <c r="G50" s="13" t="s">
        <v>366</v>
      </c>
      <c r="H50" s="44" t="s">
        <v>525</v>
      </c>
      <c r="I50" s="13" t="s">
        <v>243</v>
      </c>
      <c r="J50" s="13" t="s">
        <v>260</v>
      </c>
      <c r="K50" s="87" t="s">
        <v>526</v>
      </c>
      <c r="L50" s="13" t="s">
        <v>527</v>
      </c>
      <c r="M50" s="43" t="s">
        <v>523</v>
      </c>
      <c r="N50" s="43" t="s">
        <v>528</v>
      </c>
      <c r="O50" s="100">
        <f t="shared" si="0"/>
        <v>300626.44</v>
      </c>
      <c r="P50" s="95">
        <v>300626.44</v>
      </c>
      <c r="Q50" s="110"/>
      <c r="R50" s="110"/>
      <c r="S50" s="13" t="s">
        <v>254</v>
      </c>
      <c r="T50" s="13" t="s">
        <v>256</v>
      </c>
      <c r="U50" s="13" t="s">
        <v>256</v>
      </c>
      <c r="V50" s="13" t="s">
        <v>256</v>
      </c>
      <c r="W50" s="13" t="s">
        <v>256</v>
      </c>
      <c r="X50" s="13" t="s">
        <v>257</v>
      </c>
      <c r="Y50" s="43" t="s">
        <v>523</v>
      </c>
      <c r="Z50" s="13" t="s">
        <v>256</v>
      </c>
      <c r="AA50" s="13" t="s">
        <v>256</v>
      </c>
      <c r="AB50" s="13" t="s">
        <v>270</v>
      </c>
      <c r="AC50" s="13"/>
      <c r="AD50" s="135"/>
    </row>
    <row r="51" s="23" customFormat="1" ht="22.5" spans="4:30">
      <c r="D51" s="13">
        <v>46</v>
      </c>
      <c r="E51" s="84"/>
      <c r="F51" s="13" t="s">
        <v>519</v>
      </c>
      <c r="G51" s="13" t="s">
        <v>366</v>
      </c>
      <c r="H51" s="44" t="s">
        <v>529</v>
      </c>
      <c r="I51" s="13" t="s">
        <v>243</v>
      </c>
      <c r="J51" s="13" t="s">
        <v>260</v>
      </c>
      <c r="K51" s="87" t="s">
        <v>530</v>
      </c>
      <c r="L51" s="13" t="s">
        <v>531</v>
      </c>
      <c r="M51" s="43" t="s">
        <v>532</v>
      </c>
      <c r="N51" s="43" t="s">
        <v>533</v>
      </c>
      <c r="O51" s="100">
        <f t="shared" si="0"/>
        <v>217108.13</v>
      </c>
      <c r="P51" s="95">
        <v>217108.13</v>
      </c>
      <c r="Q51" s="110"/>
      <c r="R51" s="110"/>
      <c r="S51" s="13" t="s">
        <v>254</v>
      </c>
      <c r="T51" s="13" t="s">
        <v>256</v>
      </c>
      <c r="U51" s="13" t="s">
        <v>256</v>
      </c>
      <c r="V51" s="13" t="s">
        <v>256</v>
      </c>
      <c r="W51" s="13" t="s">
        <v>256</v>
      </c>
      <c r="X51" s="13" t="s">
        <v>257</v>
      </c>
      <c r="Y51" s="43" t="s">
        <v>532</v>
      </c>
      <c r="Z51" s="13" t="s">
        <v>256</v>
      </c>
      <c r="AA51" s="13" t="s">
        <v>256</v>
      </c>
      <c r="AB51" s="13" t="s">
        <v>270</v>
      </c>
      <c r="AC51" s="13"/>
      <c r="AD51" s="135"/>
    </row>
    <row r="52" s="23" customFormat="1" ht="22.5" spans="4:30">
      <c r="D52" s="13">
        <v>47</v>
      </c>
      <c r="E52" s="84"/>
      <c r="F52" s="13" t="s">
        <v>519</v>
      </c>
      <c r="G52" s="13" t="s">
        <v>366</v>
      </c>
      <c r="H52" s="44" t="s">
        <v>534</v>
      </c>
      <c r="I52" s="13" t="s">
        <v>243</v>
      </c>
      <c r="J52" s="13" t="s">
        <v>260</v>
      </c>
      <c r="K52" s="87" t="s">
        <v>535</v>
      </c>
      <c r="L52" s="13" t="s">
        <v>536</v>
      </c>
      <c r="M52" s="43" t="s">
        <v>532</v>
      </c>
      <c r="N52" s="43" t="s">
        <v>537</v>
      </c>
      <c r="O52" s="100">
        <f t="shared" si="0"/>
        <v>195948.44</v>
      </c>
      <c r="P52" s="95">
        <v>195948.44</v>
      </c>
      <c r="Q52" s="110"/>
      <c r="R52" s="110"/>
      <c r="S52" s="13" t="s">
        <v>254</v>
      </c>
      <c r="T52" s="13" t="s">
        <v>256</v>
      </c>
      <c r="U52" s="13" t="s">
        <v>256</v>
      </c>
      <c r="V52" s="13" t="s">
        <v>256</v>
      </c>
      <c r="W52" s="13" t="s">
        <v>256</v>
      </c>
      <c r="X52" s="13" t="s">
        <v>257</v>
      </c>
      <c r="Y52" s="43" t="s">
        <v>532</v>
      </c>
      <c r="Z52" s="13" t="s">
        <v>256</v>
      </c>
      <c r="AA52" s="13" t="s">
        <v>256</v>
      </c>
      <c r="AB52" s="13" t="s">
        <v>270</v>
      </c>
      <c r="AC52" s="13"/>
      <c r="AD52" s="135"/>
    </row>
    <row r="53" s="23" customFormat="1" ht="22.5" spans="4:30">
      <c r="D53" s="13">
        <v>48</v>
      </c>
      <c r="E53" s="84"/>
      <c r="F53" s="13" t="s">
        <v>519</v>
      </c>
      <c r="G53" s="13" t="s">
        <v>366</v>
      </c>
      <c r="H53" s="44" t="s">
        <v>538</v>
      </c>
      <c r="I53" s="13" t="s">
        <v>243</v>
      </c>
      <c r="J53" s="13" t="s">
        <v>260</v>
      </c>
      <c r="K53" s="87" t="s">
        <v>539</v>
      </c>
      <c r="L53" s="13" t="s">
        <v>540</v>
      </c>
      <c r="M53" s="43" t="s">
        <v>532</v>
      </c>
      <c r="N53" s="43" t="s">
        <v>541</v>
      </c>
      <c r="O53" s="100">
        <f t="shared" si="0"/>
        <v>276614.49</v>
      </c>
      <c r="P53" s="95">
        <v>276614.49</v>
      </c>
      <c r="Q53" s="110"/>
      <c r="R53" s="110"/>
      <c r="S53" s="13" t="s">
        <v>254</v>
      </c>
      <c r="T53" s="13" t="s">
        <v>256</v>
      </c>
      <c r="U53" s="13" t="s">
        <v>256</v>
      </c>
      <c r="V53" s="13" t="s">
        <v>256</v>
      </c>
      <c r="W53" s="13" t="s">
        <v>256</v>
      </c>
      <c r="X53" s="13" t="s">
        <v>257</v>
      </c>
      <c r="Y53" s="43" t="s">
        <v>532</v>
      </c>
      <c r="Z53" s="13" t="s">
        <v>256</v>
      </c>
      <c r="AA53" s="13" t="s">
        <v>256</v>
      </c>
      <c r="AB53" s="13" t="s">
        <v>270</v>
      </c>
      <c r="AC53" s="13"/>
      <c r="AD53" s="135"/>
    </row>
    <row r="54" s="23" customFormat="1" ht="22.5" spans="4:30">
      <c r="D54" s="13">
        <v>49</v>
      </c>
      <c r="E54" s="84"/>
      <c r="F54" s="13" t="s">
        <v>519</v>
      </c>
      <c r="G54" s="13" t="s">
        <v>366</v>
      </c>
      <c r="H54" s="44" t="s">
        <v>542</v>
      </c>
      <c r="I54" s="13" t="s">
        <v>243</v>
      </c>
      <c r="J54" s="13" t="s">
        <v>260</v>
      </c>
      <c r="K54" s="87" t="s">
        <v>543</v>
      </c>
      <c r="L54" s="13" t="s">
        <v>544</v>
      </c>
      <c r="M54" s="43" t="s">
        <v>532</v>
      </c>
      <c r="N54" s="43" t="s">
        <v>545</v>
      </c>
      <c r="O54" s="100">
        <f t="shared" si="0"/>
        <v>1247804.11</v>
      </c>
      <c r="P54" s="95">
        <v>1247804.11</v>
      </c>
      <c r="Q54" s="110"/>
      <c r="R54" s="110"/>
      <c r="S54" s="13" t="s">
        <v>254</v>
      </c>
      <c r="T54" s="13" t="s">
        <v>256</v>
      </c>
      <c r="U54" s="13" t="s">
        <v>256</v>
      </c>
      <c r="V54" s="13" t="s">
        <v>256</v>
      </c>
      <c r="W54" s="13" t="s">
        <v>256</v>
      </c>
      <c r="X54" s="13" t="s">
        <v>257</v>
      </c>
      <c r="Y54" s="43" t="s">
        <v>532</v>
      </c>
      <c r="Z54" s="13" t="s">
        <v>256</v>
      </c>
      <c r="AA54" s="13" t="s">
        <v>256</v>
      </c>
      <c r="AB54" s="13" t="s">
        <v>270</v>
      </c>
      <c r="AC54" s="13"/>
      <c r="AD54" s="135"/>
    </row>
    <row r="55" s="23" customFormat="1" ht="57.75" customHeight="1" spans="4:30">
      <c r="D55" s="13">
        <v>50</v>
      </c>
      <c r="E55" s="83"/>
      <c r="F55" s="13" t="s">
        <v>519</v>
      </c>
      <c r="G55" s="13" t="s">
        <v>366</v>
      </c>
      <c r="H55" s="44" t="s">
        <v>546</v>
      </c>
      <c r="I55" s="13" t="s">
        <v>243</v>
      </c>
      <c r="J55" s="13" t="s">
        <v>260</v>
      </c>
      <c r="K55" s="87" t="s">
        <v>547</v>
      </c>
      <c r="L55" s="13" t="s">
        <v>548</v>
      </c>
      <c r="M55" s="43" t="s">
        <v>549</v>
      </c>
      <c r="N55" s="43" t="s">
        <v>398</v>
      </c>
      <c r="O55" s="100">
        <f t="shared" si="0"/>
        <v>196117.44</v>
      </c>
      <c r="P55" s="95">
        <v>196117.44</v>
      </c>
      <c r="Q55" s="110"/>
      <c r="R55" s="110"/>
      <c r="S55" s="13" t="s">
        <v>254</v>
      </c>
      <c r="T55" s="13" t="s">
        <v>256</v>
      </c>
      <c r="U55" s="13" t="s">
        <v>256</v>
      </c>
      <c r="V55" s="13" t="s">
        <v>256</v>
      </c>
      <c r="W55" s="13" t="s">
        <v>256</v>
      </c>
      <c r="X55" s="13" t="s">
        <v>257</v>
      </c>
      <c r="Y55" s="43" t="s">
        <v>549</v>
      </c>
      <c r="Z55" s="13" t="s">
        <v>256</v>
      </c>
      <c r="AA55" s="13" t="s">
        <v>256</v>
      </c>
      <c r="AB55" s="13" t="s">
        <v>270</v>
      </c>
      <c r="AC55" s="13"/>
      <c r="AD55" s="135"/>
    </row>
    <row r="56" s="23" customFormat="1" ht="22.5" hidden="1" spans="4:30">
      <c r="D56" s="13">
        <v>51</v>
      </c>
      <c r="E56" s="25" t="s">
        <v>550</v>
      </c>
      <c r="F56" s="13" t="s">
        <v>519</v>
      </c>
      <c r="G56" s="13" t="s">
        <v>366</v>
      </c>
      <c r="H56" s="44" t="s">
        <v>551</v>
      </c>
      <c r="I56" s="13" t="s">
        <v>243</v>
      </c>
      <c r="J56" s="13" t="s">
        <v>260</v>
      </c>
      <c r="K56" s="87" t="s">
        <v>552</v>
      </c>
      <c r="L56" s="13" t="s">
        <v>553</v>
      </c>
      <c r="M56" s="45" t="s">
        <v>554</v>
      </c>
      <c r="N56" s="45" t="s">
        <v>555</v>
      </c>
      <c r="O56" s="100">
        <f t="shared" si="0"/>
        <v>771891.77</v>
      </c>
      <c r="P56" s="95">
        <v>771891.77</v>
      </c>
      <c r="Q56" s="110"/>
      <c r="R56" s="110"/>
      <c r="S56" s="13" t="s">
        <v>254</v>
      </c>
      <c r="T56" s="13" t="s">
        <v>256</v>
      </c>
      <c r="U56" s="13" t="s">
        <v>256</v>
      </c>
      <c r="V56" s="13" t="s">
        <v>256</v>
      </c>
      <c r="W56" s="13" t="s">
        <v>256</v>
      </c>
      <c r="X56" s="13" t="s">
        <v>257</v>
      </c>
      <c r="Y56" s="45" t="s">
        <v>554</v>
      </c>
      <c r="Z56" s="13" t="s">
        <v>256</v>
      </c>
      <c r="AA56" s="13" t="s">
        <v>256</v>
      </c>
      <c r="AB56" s="13" t="s">
        <v>270</v>
      </c>
      <c r="AC56" s="13"/>
      <c r="AD56" s="135"/>
    </row>
    <row r="57" s="23" customFormat="1" ht="22.5" spans="4:30">
      <c r="D57" s="13">
        <v>52</v>
      </c>
      <c r="E57" s="84"/>
      <c r="F57" s="13" t="s">
        <v>519</v>
      </c>
      <c r="G57" s="13" t="s">
        <v>366</v>
      </c>
      <c r="H57" s="44" t="s">
        <v>556</v>
      </c>
      <c r="I57" s="13" t="s">
        <v>243</v>
      </c>
      <c r="J57" s="13" t="s">
        <v>260</v>
      </c>
      <c r="K57" s="87" t="s">
        <v>557</v>
      </c>
      <c r="L57" s="13" t="s">
        <v>558</v>
      </c>
      <c r="M57" s="45" t="s">
        <v>554</v>
      </c>
      <c r="N57" s="45" t="s">
        <v>555</v>
      </c>
      <c r="O57" s="100">
        <f t="shared" si="0"/>
        <v>307898.4</v>
      </c>
      <c r="P57" s="95">
        <v>307898.4</v>
      </c>
      <c r="Q57" s="110"/>
      <c r="R57" s="110"/>
      <c r="S57" s="13" t="s">
        <v>254</v>
      </c>
      <c r="T57" s="13" t="s">
        <v>256</v>
      </c>
      <c r="U57" s="13" t="s">
        <v>256</v>
      </c>
      <c r="V57" s="13" t="s">
        <v>256</v>
      </c>
      <c r="W57" s="13" t="s">
        <v>256</v>
      </c>
      <c r="X57" s="13" t="s">
        <v>257</v>
      </c>
      <c r="Y57" s="45" t="s">
        <v>554</v>
      </c>
      <c r="Z57" s="13" t="s">
        <v>256</v>
      </c>
      <c r="AA57" s="13" t="s">
        <v>256</v>
      </c>
      <c r="AB57" s="13" t="s">
        <v>270</v>
      </c>
      <c r="AC57" s="13"/>
      <c r="AD57" s="135"/>
    </row>
    <row r="58" s="23" customFormat="1" ht="48" customHeight="1" spans="4:30">
      <c r="D58" s="13">
        <v>53</v>
      </c>
      <c r="E58" s="84"/>
      <c r="F58" s="13" t="s">
        <v>519</v>
      </c>
      <c r="G58" s="13" t="s">
        <v>366</v>
      </c>
      <c r="H58" s="44" t="s">
        <v>559</v>
      </c>
      <c r="I58" s="13" t="s">
        <v>243</v>
      </c>
      <c r="J58" s="13" t="s">
        <v>260</v>
      </c>
      <c r="K58" s="87" t="s">
        <v>560</v>
      </c>
      <c r="L58" s="13" t="s">
        <v>561</v>
      </c>
      <c r="M58" s="45" t="s">
        <v>554</v>
      </c>
      <c r="N58" s="45" t="s">
        <v>555</v>
      </c>
      <c r="O58" s="100">
        <f t="shared" si="0"/>
        <v>677095.52</v>
      </c>
      <c r="P58" s="95">
        <v>677095.52</v>
      </c>
      <c r="Q58" s="110"/>
      <c r="R58" s="110"/>
      <c r="S58" s="13" t="s">
        <v>254</v>
      </c>
      <c r="T58" s="13" t="s">
        <v>256</v>
      </c>
      <c r="U58" s="13" t="s">
        <v>256</v>
      </c>
      <c r="V58" s="13" t="s">
        <v>256</v>
      </c>
      <c r="W58" s="13" t="s">
        <v>256</v>
      </c>
      <c r="X58" s="13" t="s">
        <v>257</v>
      </c>
      <c r="Y58" s="45" t="s">
        <v>554</v>
      </c>
      <c r="Z58" s="13" t="s">
        <v>256</v>
      </c>
      <c r="AA58" s="13" t="s">
        <v>256</v>
      </c>
      <c r="AB58" s="13" t="s">
        <v>270</v>
      </c>
      <c r="AC58" s="13"/>
      <c r="AD58" s="135"/>
    </row>
    <row r="59" s="23" customFormat="1" ht="22.5" spans="4:30">
      <c r="D59" s="13">
        <v>54</v>
      </c>
      <c r="E59" s="83"/>
      <c r="F59" s="13" t="s">
        <v>519</v>
      </c>
      <c r="G59" s="13" t="s">
        <v>366</v>
      </c>
      <c r="H59" s="44" t="s">
        <v>562</v>
      </c>
      <c r="I59" s="13" t="s">
        <v>243</v>
      </c>
      <c r="J59" s="13" t="s">
        <v>260</v>
      </c>
      <c r="K59" s="87" t="s">
        <v>563</v>
      </c>
      <c r="L59" s="13" t="s">
        <v>564</v>
      </c>
      <c r="M59" s="45" t="s">
        <v>565</v>
      </c>
      <c r="N59" s="45" t="s">
        <v>555</v>
      </c>
      <c r="O59" s="100">
        <f t="shared" si="0"/>
        <v>360598.76</v>
      </c>
      <c r="P59" s="95">
        <v>360598.76</v>
      </c>
      <c r="Q59" s="110"/>
      <c r="R59" s="110"/>
      <c r="S59" s="13" t="s">
        <v>254</v>
      </c>
      <c r="T59" s="13" t="s">
        <v>256</v>
      </c>
      <c r="U59" s="13" t="s">
        <v>256</v>
      </c>
      <c r="V59" s="13" t="s">
        <v>256</v>
      </c>
      <c r="W59" s="13" t="s">
        <v>256</v>
      </c>
      <c r="X59" s="13" t="s">
        <v>257</v>
      </c>
      <c r="Y59" s="45" t="s">
        <v>565</v>
      </c>
      <c r="Z59" s="13" t="s">
        <v>256</v>
      </c>
      <c r="AA59" s="13" t="s">
        <v>256</v>
      </c>
      <c r="AB59" s="13" t="s">
        <v>270</v>
      </c>
      <c r="AC59" s="13"/>
      <c r="AD59" s="135"/>
    </row>
    <row r="60" s="23" customFormat="1" ht="22.5" hidden="1" spans="4:30">
      <c r="D60" s="13">
        <v>55</v>
      </c>
      <c r="E60" s="25" t="s">
        <v>566</v>
      </c>
      <c r="F60" s="13" t="s">
        <v>519</v>
      </c>
      <c r="G60" s="13" t="s">
        <v>366</v>
      </c>
      <c r="H60" s="44" t="s">
        <v>86</v>
      </c>
      <c r="I60" s="13" t="s">
        <v>243</v>
      </c>
      <c r="J60" s="13" t="s">
        <v>260</v>
      </c>
      <c r="K60" s="87" t="s">
        <v>567</v>
      </c>
      <c r="L60" s="13" t="s">
        <v>568</v>
      </c>
      <c r="M60" s="43" t="s">
        <v>523</v>
      </c>
      <c r="N60" s="43" t="s">
        <v>569</v>
      </c>
      <c r="O60" s="100">
        <f t="shared" si="0"/>
        <v>1118634.35</v>
      </c>
      <c r="P60" s="95">
        <v>1118634.35</v>
      </c>
      <c r="Q60" s="110"/>
      <c r="R60" s="110"/>
      <c r="S60" s="13" t="s">
        <v>254</v>
      </c>
      <c r="T60" s="13" t="s">
        <v>256</v>
      </c>
      <c r="U60" s="13" t="s">
        <v>256</v>
      </c>
      <c r="V60" s="13" t="s">
        <v>256</v>
      </c>
      <c r="W60" s="13" t="s">
        <v>256</v>
      </c>
      <c r="X60" s="13" t="s">
        <v>257</v>
      </c>
      <c r="Y60" s="43" t="s">
        <v>523</v>
      </c>
      <c r="Z60" s="13" t="s">
        <v>256</v>
      </c>
      <c r="AA60" s="13" t="s">
        <v>256</v>
      </c>
      <c r="AB60" s="13" t="s">
        <v>270</v>
      </c>
      <c r="AC60" s="13"/>
      <c r="AD60" s="135"/>
    </row>
    <row r="61" s="23" customFormat="1" ht="22.5" spans="4:30">
      <c r="D61" s="13">
        <v>56</v>
      </c>
      <c r="E61" s="84"/>
      <c r="F61" s="13" t="s">
        <v>519</v>
      </c>
      <c r="G61" s="13" t="s">
        <v>366</v>
      </c>
      <c r="H61" s="44" t="s">
        <v>88</v>
      </c>
      <c r="I61" s="13" t="s">
        <v>243</v>
      </c>
      <c r="J61" s="13" t="s">
        <v>260</v>
      </c>
      <c r="K61" s="87" t="s">
        <v>570</v>
      </c>
      <c r="L61" s="13" t="s">
        <v>571</v>
      </c>
      <c r="M61" s="43" t="s">
        <v>523</v>
      </c>
      <c r="N61" s="43" t="s">
        <v>569</v>
      </c>
      <c r="O61" s="100">
        <f t="shared" si="0"/>
        <v>1140450.65</v>
      </c>
      <c r="P61" s="95">
        <v>1140450.65</v>
      </c>
      <c r="Q61" s="110"/>
      <c r="R61" s="110"/>
      <c r="S61" s="13" t="s">
        <v>254</v>
      </c>
      <c r="T61" s="13" t="s">
        <v>256</v>
      </c>
      <c r="U61" s="13" t="s">
        <v>256</v>
      </c>
      <c r="V61" s="13" t="s">
        <v>256</v>
      </c>
      <c r="W61" s="13" t="s">
        <v>256</v>
      </c>
      <c r="X61" s="13" t="s">
        <v>257</v>
      </c>
      <c r="Y61" s="43" t="s">
        <v>523</v>
      </c>
      <c r="Z61" s="13" t="s">
        <v>256</v>
      </c>
      <c r="AA61" s="13" t="s">
        <v>256</v>
      </c>
      <c r="AB61" s="13" t="s">
        <v>270</v>
      </c>
      <c r="AC61" s="13"/>
      <c r="AD61" s="135"/>
    </row>
    <row r="62" s="23" customFormat="1" ht="22.5" spans="4:30">
      <c r="D62" s="13">
        <v>57</v>
      </c>
      <c r="E62" s="83"/>
      <c r="F62" s="13" t="s">
        <v>519</v>
      </c>
      <c r="G62" s="13" t="s">
        <v>366</v>
      </c>
      <c r="H62" s="44" t="s">
        <v>90</v>
      </c>
      <c r="I62" s="13" t="s">
        <v>243</v>
      </c>
      <c r="J62" s="13" t="s">
        <v>260</v>
      </c>
      <c r="K62" s="87" t="s">
        <v>572</v>
      </c>
      <c r="L62" s="13" t="s">
        <v>573</v>
      </c>
      <c r="M62" s="43" t="s">
        <v>574</v>
      </c>
      <c r="N62" s="43" t="s">
        <v>575</v>
      </c>
      <c r="O62" s="100">
        <f t="shared" si="0"/>
        <v>325079.22</v>
      </c>
      <c r="P62" s="95">
        <v>325079.22</v>
      </c>
      <c r="Q62" s="110"/>
      <c r="R62" s="110"/>
      <c r="S62" s="13" t="s">
        <v>254</v>
      </c>
      <c r="T62" s="13" t="s">
        <v>256</v>
      </c>
      <c r="U62" s="13" t="s">
        <v>256</v>
      </c>
      <c r="V62" s="13" t="s">
        <v>256</v>
      </c>
      <c r="W62" s="13" t="s">
        <v>256</v>
      </c>
      <c r="X62" s="13" t="s">
        <v>257</v>
      </c>
      <c r="Y62" s="43" t="s">
        <v>574</v>
      </c>
      <c r="Z62" s="13" t="s">
        <v>256</v>
      </c>
      <c r="AA62" s="13" t="s">
        <v>256</v>
      </c>
      <c r="AB62" s="13" t="s">
        <v>270</v>
      </c>
      <c r="AC62" s="13"/>
      <c r="AD62" s="135"/>
    </row>
    <row r="63" s="23" customFormat="1" ht="118.5" hidden="1" customHeight="1" spans="4:30">
      <c r="D63" s="13">
        <v>58</v>
      </c>
      <c r="E63" s="13" t="s">
        <v>576</v>
      </c>
      <c r="F63" s="13" t="s">
        <v>519</v>
      </c>
      <c r="G63" s="13" t="s">
        <v>366</v>
      </c>
      <c r="H63" s="93" t="s">
        <v>577</v>
      </c>
      <c r="I63" s="13" t="s">
        <v>243</v>
      </c>
      <c r="J63" s="13" t="s">
        <v>260</v>
      </c>
      <c r="K63" s="82" t="s">
        <v>578</v>
      </c>
      <c r="L63" s="13" t="s">
        <v>579</v>
      </c>
      <c r="M63" s="43" t="s">
        <v>565</v>
      </c>
      <c r="N63" s="43" t="s">
        <v>580</v>
      </c>
      <c r="O63" s="100">
        <f t="shared" si="0"/>
        <v>1126566.91</v>
      </c>
      <c r="P63" s="95">
        <v>1126566.91</v>
      </c>
      <c r="Q63" s="110"/>
      <c r="R63" s="110"/>
      <c r="S63" s="13" t="s">
        <v>254</v>
      </c>
      <c r="T63" s="13" t="s">
        <v>256</v>
      </c>
      <c r="U63" s="13" t="s">
        <v>256</v>
      </c>
      <c r="V63" s="13" t="s">
        <v>256</v>
      </c>
      <c r="W63" s="13" t="s">
        <v>256</v>
      </c>
      <c r="X63" s="13" t="s">
        <v>257</v>
      </c>
      <c r="Y63" s="43" t="s">
        <v>565</v>
      </c>
      <c r="Z63" s="13" t="s">
        <v>256</v>
      </c>
      <c r="AA63" s="13" t="s">
        <v>256</v>
      </c>
      <c r="AB63" s="13" t="s">
        <v>270</v>
      </c>
      <c r="AC63" s="13"/>
      <c r="AD63" s="135"/>
    </row>
    <row r="64" s="23" customFormat="1" ht="91.5" hidden="1" customHeight="1" spans="4:30">
      <c r="D64" s="13">
        <v>59</v>
      </c>
      <c r="E64" s="13" t="s">
        <v>581</v>
      </c>
      <c r="F64" s="13" t="s">
        <v>519</v>
      </c>
      <c r="G64" s="13" t="s">
        <v>366</v>
      </c>
      <c r="H64" s="82" t="s">
        <v>582</v>
      </c>
      <c r="I64" s="13" t="s">
        <v>243</v>
      </c>
      <c r="J64" s="13" t="s">
        <v>260</v>
      </c>
      <c r="K64" s="82" t="s">
        <v>583</v>
      </c>
      <c r="L64" s="13" t="s">
        <v>584</v>
      </c>
      <c r="M64" s="43" t="s">
        <v>549</v>
      </c>
      <c r="N64" s="43" t="s">
        <v>585</v>
      </c>
      <c r="O64" s="100">
        <f t="shared" si="0"/>
        <v>898283.1</v>
      </c>
      <c r="P64" s="95">
        <v>898283.1</v>
      </c>
      <c r="Q64" s="110"/>
      <c r="R64" s="110"/>
      <c r="S64" s="13" t="s">
        <v>254</v>
      </c>
      <c r="T64" s="13" t="s">
        <v>256</v>
      </c>
      <c r="U64" s="13" t="s">
        <v>256</v>
      </c>
      <c r="V64" s="13" t="s">
        <v>256</v>
      </c>
      <c r="W64" s="13" t="s">
        <v>256</v>
      </c>
      <c r="X64" s="13" t="s">
        <v>257</v>
      </c>
      <c r="Y64" s="43" t="s">
        <v>549</v>
      </c>
      <c r="Z64" s="13" t="s">
        <v>256</v>
      </c>
      <c r="AA64" s="13" t="s">
        <v>256</v>
      </c>
      <c r="AB64" s="13" t="s">
        <v>270</v>
      </c>
      <c r="AC64" s="13"/>
      <c r="AD64" s="135"/>
    </row>
    <row r="65" s="23" customFormat="1" ht="49.5" hidden="1" customHeight="1" spans="4:30">
      <c r="D65" s="13">
        <v>60</v>
      </c>
      <c r="E65" s="13" t="s">
        <v>586</v>
      </c>
      <c r="F65" s="13" t="s">
        <v>519</v>
      </c>
      <c r="G65" s="13" t="s">
        <v>366</v>
      </c>
      <c r="H65" s="82" t="s">
        <v>587</v>
      </c>
      <c r="I65" s="13" t="s">
        <v>243</v>
      </c>
      <c r="J65" s="13" t="s">
        <v>260</v>
      </c>
      <c r="K65" s="82" t="s">
        <v>588</v>
      </c>
      <c r="L65" s="13" t="s">
        <v>589</v>
      </c>
      <c r="M65" s="45" t="s">
        <v>565</v>
      </c>
      <c r="N65" s="45" t="s">
        <v>590</v>
      </c>
      <c r="O65" s="100">
        <f t="shared" si="0"/>
        <v>841438</v>
      </c>
      <c r="P65" s="95">
        <v>841438</v>
      </c>
      <c r="Q65" s="110"/>
      <c r="R65" s="110"/>
      <c r="S65" s="13" t="s">
        <v>254</v>
      </c>
      <c r="T65" s="13" t="s">
        <v>256</v>
      </c>
      <c r="U65" s="13" t="s">
        <v>256</v>
      </c>
      <c r="V65" s="13" t="s">
        <v>256</v>
      </c>
      <c r="W65" s="13" t="s">
        <v>256</v>
      </c>
      <c r="X65" s="13" t="s">
        <v>257</v>
      </c>
      <c r="Y65" s="13" t="s">
        <v>565</v>
      </c>
      <c r="Z65" s="13" t="s">
        <v>256</v>
      </c>
      <c r="AA65" s="13" t="s">
        <v>256</v>
      </c>
      <c r="AB65" s="13" t="s">
        <v>270</v>
      </c>
      <c r="AC65" s="13"/>
      <c r="AD65" s="135"/>
    </row>
    <row r="66" s="23" customFormat="1" ht="49.5" hidden="1" customHeight="1" spans="4:30">
      <c r="D66" s="13">
        <v>61</v>
      </c>
      <c r="E66" s="13" t="s">
        <v>591</v>
      </c>
      <c r="F66" s="13" t="s">
        <v>519</v>
      </c>
      <c r="G66" s="13" t="s">
        <v>366</v>
      </c>
      <c r="H66" s="92" t="s">
        <v>592</v>
      </c>
      <c r="I66" s="13" t="s">
        <v>243</v>
      </c>
      <c r="J66" s="13" t="s">
        <v>260</v>
      </c>
      <c r="K66" s="82" t="s">
        <v>593</v>
      </c>
      <c r="L66" s="13" t="s">
        <v>594</v>
      </c>
      <c r="M66" s="45" t="s">
        <v>549</v>
      </c>
      <c r="N66" s="45" t="s">
        <v>595</v>
      </c>
      <c r="O66" s="100">
        <f t="shared" si="0"/>
        <v>1183034</v>
      </c>
      <c r="P66" s="95">
        <v>1183034</v>
      </c>
      <c r="Q66" s="110"/>
      <c r="R66" s="110"/>
      <c r="S66" s="13" t="s">
        <v>254</v>
      </c>
      <c r="T66" s="13" t="s">
        <v>256</v>
      </c>
      <c r="U66" s="13" t="s">
        <v>256</v>
      </c>
      <c r="V66" s="13" t="s">
        <v>256</v>
      </c>
      <c r="W66" s="13" t="s">
        <v>256</v>
      </c>
      <c r="X66" s="13" t="s">
        <v>257</v>
      </c>
      <c r="Y66" s="45" t="s">
        <v>549</v>
      </c>
      <c r="Z66" s="13" t="s">
        <v>256</v>
      </c>
      <c r="AA66" s="13" t="s">
        <v>256</v>
      </c>
      <c r="AB66" s="13" t="s">
        <v>270</v>
      </c>
      <c r="AC66" s="13"/>
      <c r="AD66" s="135"/>
    </row>
    <row r="67" s="23" customFormat="1" ht="78" hidden="1" customHeight="1" spans="4:30">
      <c r="D67" s="13">
        <v>62</v>
      </c>
      <c r="E67" s="13" t="s">
        <v>596</v>
      </c>
      <c r="F67" s="13" t="s">
        <v>366</v>
      </c>
      <c r="G67" s="13" t="s">
        <v>597</v>
      </c>
      <c r="H67" s="92" t="s">
        <v>598</v>
      </c>
      <c r="I67" s="13" t="s">
        <v>243</v>
      </c>
      <c r="J67" s="13" t="s">
        <v>260</v>
      </c>
      <c r="K67" s="82" t="s">
        <v>599</v>
      </c>
      <c r="L67" s="13" t="s">
        <v>600</v>
      </c>
      <c r="M67" s="45" t="s">
        <v>601</v>
      </c>
      <c r="N67" s="45" t="s">
        <v>601</v>
      </c>
      <c r="O67" s="100">
        <f t="shared" si="0"/>
        <v>1046816.52</v>
      </c>
      <c r="P67" s="95">
        <v>1046816.52</v>
      </c>
      <c r="Q67" s="110"/>
      <c r="R67" s="110"/>
      <c r="S67" s="13" t="s">
        <v>254</v>
      </c>
      <c r="T67" s="13" t="s">
        <v>256</v>
      </c>
      <c r="U67" s="13" t="s">
        <v>256</v>
      </c>
      <c r="V67" s="13" t="s">
        <v>256</v>
      </c>
      <c r="W67" s="13" t="s">
        <v>256</v>
      </c>
      <c r="X67" s="13" t="s">
        <v>256</v>
      </c>
      <c r="Y67" s="13" t="s">
        <v>256</v>
      </c>
      <c r="Z67" s="13" t="s">
        <v>256</v>
      </c>
      <c r="AA67" s="13" t="s">
        <v>256</v>
      </c>
      <c r="AB67" s="13" t="s">
        <v>270</v>
      </c>
      <c r="AC67" s="13" t="s">
        <v>492</v>
      </c>
      <c r="AD67" s="135"/>
    </row>
    <row r="68" ht="180" customHeight="1" spans="4:29">
      <c r="D68" s="118" t="s">
        <v>602</v>
      </c>
      <c r="E68" s="38"/>
      <c r="F68" s="38"/>
      <c r="G68" s="38"/>
      <c r="H68" s="38"/>
      <c r="I68" s="38"/>
      <c r="J68" s="38"/>
      <c r="K68" s="38"/>
      <c r="L68" s="38"/>
      <c r="M68" s="38"/>
      <c r="N68" s="38"/>
      <c r="O68" s="38"/>
      <c r="P68" s="38"/>
      <c r="Q68" s="38"/>
      <c r="R68" s="38"/>
      <c r="S68" s="38"/>
      <c r="T68" s="38"/>
      <c r="U68" s="38"/>
      <c r="V68" s="38"/>
      <c r="W68" s="38"/>
      <c r="X68" s="38"/>
      <c r="Y68" s="38"/>
      <c r="Z68" s="38"/>
      <c r="AA68" s="38"/>
      <c r="AB68" s="38"/>
      <c r="AC68" s="38"/>
    </row>
  </sheetData>
  <autoFilter ref="A5:AD68">
    <filterColumn colId="4">
      <filters blank="1">
        <filter val="崖州区_产业项目_2021年崖州区绿色生态循环肉牛繁育示范基地建设项目（一期）"/>
        <filter val="崖州区_村基础设施_2021年北岭村周家小组至坡田路口新建路灯安装工程"/>
        <filter val="崖州区_村基础设施_2021年抱古村、凤岭村道路硬板化工程"/>
        <filter val="崖州区_村基础设施_2021年崖州区赤草村和北岭村道路硬板化工程"/>
        <filter val="崖州区_村基础设施_2021年三亚市崖州区北岭村委会落基水库副坝道路硬板化工程"/>
        <filter val="崖州区_村基础设施_2021年抱古村白河片道路硬板化工程"/>
        <filter val="崖州区_产业项目_2021年三亚南鹿实业股份有限公司产业项目"/>
        <filter val="崖州区_村基础设施_2021年区住建局基础设施项目"/>
        <filter val="崖州区_产业项目_2021年抱古村委会睡莲加工厂房建设工程项目"/>
        <filter val="崖州区_村基础设施_2021年三亚市崖州区拱北村入户道路"/>
      </filters>
    </filterColumn>
    <extLst/>
  </autoFilter>
  <mergeCells count="28">
    <mergeCell ref="D1:E1"/>
    <mergeCell ref="D2:AD2"/>
    <mergeCell ref="D3:E3"/>
    <mergeCell ref="V3:AC3"/>
    <mergeCell ref="I4:J4"/>
    <mergeCell ref="O4:Q4"/>
    <mergeCell ref="T4:W4"/>
    <mergeCell ref="X4:Y4"/>
    <mergeCell ref="Z4:AA4"/>
    <mergeCell ref="D68:AC68"/>
    <mergeCell ref="D4:D5"/>
    <mergeCell ref="E4:E5"/>
    <mergeCell ref="E19:E22"/>
    <mergeCell ref="E41:E48"/>
    <mergeCell ref="E49:E55"/>
    <mergeCell ref="E56:E59"/>
    <mergeCell ref="E60:E62"/>
    <mergeCell ref="F4:F5"/>
    <mergeCell ref="G4:G5"/>
    <mergeCell ref="H4:H5"/>
    <mergeCell ref="K4:K5"/>
    <mergeCell ref="L4:L5"/>
    <mergeCell ref="M4:M5"/>
    <mergeCell ref="N4:N5"/>
    <mergeCell ref="R4:R5"/>
    <mergeCell ref="AB4:AB5"/>
    <mergeCell ref="AC4:AC5"/>
    <mergeCell ref="AD4:AD5"/>
  </mergeCells>
  <dataValidations count="3">
    <dataValidation type="list" allowBlank="1" showInputMessage="1" showErrorMessage="1" sqref="J12 J13 J14 J15 J16 J17 J18 J19 J20 J21 J22 J23 J24 J25 J37 J38 J39 J40 J43 J44 J45 J6:J9 J10:J11 J26:J28 J32:J35 J41:J42 J46:J47 J48:J49 J50:J62 J63:J64 J65:J67">
      <formula1>INDIRECT($I6)</formula1>
    </dataValidation>
    <dataValidation type="list" allowBlank="1" showInputMessage="1" showErrorMessage="1" sqref="AB6:AB67">
      <formula1>"是,否,业主单位即资产所有者，无需移交"</formula1>
    </dataValidation>
    <dataValidation type="list" allowBlank="1" showInputMessage="1" showErrorMessage="1" sqref="I6:I67">
      <formula1>项目大类</formula1>
    </dataValidation>
  </dataValidations>
  <pageMargins left="0.707638888888889" right="0.707638888888889" top="0.747916666666667" bottom="0.747916666666667" header="0.313888888888889" footer="0.313888888888889"/>
  <pageSetup paperSize="9" scale="18"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1"/>
    <pageSetUpPr fitToPage="1"/>
  </sheetPr>
  <dimension ref="A1:W109"/>
  <sheetViews>
    <sheetView workbookViewId="0">
      <pane xSplit="13" ySplit="11" topLeftCell="N15" activePane="bottomRight" state="frozen"/>
      <selection/>
      <selection pane="topRight"/>
      <selection pane="bottomLeft"/>
      <selection pane="bottomRight" activeCell="C85" sqref="C85"/>
    </sheetView>
  </sheetViews>
  <sheetFormatPr defaultColWidth="9" defaultRowHeight="13.5"/>
  <cols>
    <col min="1" max="1" width="4.25" customWidth="1"/>
    <col min="2" max="2" width="32.125" customWidth="1"/>
    <col min="3" max="3" width="14.375" customWidth="1"/>
    <col min="4" max="4" width="19" customWidth="1"/>
    <col min="5" max="7" width="17.125" customWidth="1"/>
    <col min="8" max="11" width="15.25" customWidth="1"/>
    <col min="12" max="12" width="8.25" customWidth="1"/>
    <col min="13" max="13" width="8.375" customWidth="1"/>
    <col min="14" max="14" width="8.875" customWidth="1"/>
    <col min="15" max="15" width="8" customWidth="1"/>
    <col min="16" max="16" width="8.75" customWidth="1"/>
    <col min="17" max="17" width="8.125" customWidth="1"/>
    <col min="18" max="18" width="8.625" customWidth="1"/>
    <col min="19" max="19" width="10.625" customWidth="1"/>
    <col min="20" max="20" width="7.875" customWidth="1"/>
    <col min="21" max="21" width="8.5" customWidth="1"/>
    <col min="22" max="22" width="7.25" customWidth="1"/>
    <col min="23" max="23" width="9.625" customWidth="1"/>
  </cols>
  <sheetData>
    <row r="1" ht="26.25" customHeight="1" spans="1:8">
      <c r="A1" s="2" t="s">
        <v>99</v>
      </c>
      <c r="B1" s="2"/>
      <c r="C1" s="2"/>
      <c r="H1" s="23"/>
    </row>
    <row r="2" ht="26.25" customHeight="1" spans="1:23">
      <c r="A2" s="3" t="s">
        <v>605</v>
      </c>
      <c r="B2" s="3"/>
      <c r="C2" s="3"/>
      <c r="D2" s="3"/>
      <c r="E2" s="3"/>
      <c r="F2" s="3"/>
      <c r="G2" s="3"/>
      <c r="H2" s="3"/>
      <c r="I2" s="3"/>
      <c r="J2" s="3"/>
      <c r="K2" s="3"/>
      <c r="L2" s="3"/>
      <c r="M2" s="3"/>
      <c r="N2" s="3"/>
      <c r="O2" s="3"/>
      <c r="P2" s="3"/>
      <c r="Q2" s="3"/>
      <c r="R2" s="3"/>
      <c r="S2" s="3"/>
      <c r="T2" s="3"/>
      <c r="U2" s="3"/>
      <c r="V2" s="3"/>
      <c r="W2" s="3"/>
    </row>
    <row r="3" ht="26.25" customHeight="1" spans="1:23">
      <c r="A3" s="4" t="s">
        <v>80</v>
      </c>
      <c r="B3" s="4"/>
      <c r="C3" s="5"/>
      <c r="D3" s="5" t="s">
        <v>81</v>
      </c>
      <c r="E3" s="5"/>
      <c r="F3" s="3"/>
      <c r="G3" s="3"/>
      <c r="H3" s="3"/>
      <c r="I3" s="3"/>
      <c r="J3" s="3"/>
      <c r="K3" s="3"/>
      <c r="L3" s="3"/>
      <c r="M3" s="3"/>
      <c r="N3" s="3"/>
      <c r="O3" s="3"/>
      <c r="P3" s="3"/>
      <c r="Q3" s="3"/>
      <c r="R3" s="3"/>
      <c r="S3" s="3"/>
      <c r="T3" s="126" t="s">
        <v>82</v>
      </c>
      <c r="U3" s="126"/>
      <c r="V3" s="126"/>
      <c r="W3" s="126"/>
    </row>
    <row r="4" ht="19.5" customHeight="1" spans="1:23">
      <c r="A4" s="6" t="s">
        <v>2</v>
      </c>
      <c r="B4" s="6" t="s">
        <v>43</v>
      </c>
      <c r="C4" s="6" t="s">
        <v>44</v>
      </c>
      <c r="D4" s="6" t="s">
        <v>45</v>
      </c>
      <c r="E4" s="6" t="s">
        <v>101</v>
      </c>
      <c r="F4" s="6" t="s">
        <v>46</v>
      </c>
      <c r="G4" s="6" t="s">
        <v>102</v>
      </c>
      <c r="H4" s="7" t="s">
        <v>47</v>
      </c>
      <c r="I4" s="16"/>
      <c r="J4" s="16"/>
      <c r="K4" s="16"/>
      <c r="L4" s="16"/>
      <c r="M4" s="16"/>
      <c r="N4" s="20"/>
      <c r="O4" s="125" t="s">
        <v>48</v>
      </c>
      <c r="P4" s="125" t="s">
        <v>49</v>
      </c>
      <c r="Q4" s="6" t="s">
        <v>50</v>
      </c>
      <c r="R4" s="6" t="s">
        <v>51</v>
      </c>
      <c r="S4" s="17" t="s">
        <v>52</v>
      </c>
      <c r="T4" s="16"/>
      <c r="U4" s="20"/>
      <c r="V4" s="6" t="s">
        <v>53</v>
      </c>
      <c r="W4" s="6" t="s">
        <v>54</v>
      </c>
    </row>
    <row r="5" ht="19.5" customHeight="1" spans="1:23">
      <c r="A5" s="8"/>
      <c r="B5" s="8"/>
      <c r="C5" s="8"/>
      <c r="D5" s="8"/>
      <c r="E5" s="8"/>
      <c r="F5" s="8"/>
      <c r="G5" s="8"/>
      <c r="H5" s="9" t="s">
        <v>29</v>
      </c>
      <c r="I5" s="17" t="s">
        <v>55</v>
      </c>
      <c r="J5" s="16"/>
      <c r="K5" s="16"/>
      <c r="L5" s="16"/>
      <c r="M5" s="16"/>
      <c r="N5" s="20"/>
      <c r="O5" s="8"/>
      <c r="P5" s="8"/>
      <c r="Q5" s="8"/>
      <c r="R5" s="8"/>
      <c r="S5" s="6" t="s">
        <v>56</v>
      </c>
      <c r="T5" s="6" t="s">
        <v>57</v>
      </c>
      <c r="U5" s="6" t="s">
        <v>58</v>
      </c>
      <c r="V5" s="8"/>
      <c r="W5" s="8"/>
    </row>
    <row r="6" ht="19.5" customHeight="1" spans="1:23">
      <c r="A6" s="8"/>
      <c r="B6" s="8"/>
      <c r="C6" s="8"/>
      <c r="D6" s="8"/>
      <c r="E6" s="8"/>
      <c r="F6" s="8"/>
      <c r="G6" s="8"/>
      <c r="H6" s="10"/>
      <c r="I6" s="9" t="s">
        <v>103</v>
      </c>
      <c r="J6" s="10"/>
      <c r="K6" s="10"/>
      <c r="L6" s="9" t="s">
        <v>60</v>
      </c>
      <c r="M6" s="9" t="s">
        <v>104</v>
      </c>
      <c r="N6" s="9" t="s">
        <v>105</v>
      </c>
      <c r="O6" s="8"/>
      <c r="P6" s="8"/>
      <c r="Q6" s="8"/>
      <c r="R6" s="8"/>
      <c r="S6" s="8"/>
      <c r="T6" s="8"/>
      <c r="U6" s="8"/>
      <c r="V6" s="8"/>
      <c r="W6" s="8"/>
    </row>
    <row r="7" ht="49.9" customHeight="1" spans="1:23">
      <c r="A7" s="11"/>
      <c r="B7" s="11"/>
      <c r="C7" s="11"/>
      <c r="D7" s="11"/>
      <c r="E7" s="11"/>
      <c r="F7" s="11"/>
      <c r="G7" s="11"/>
      <c r="H7" s="10"/>
      <c r="I7" s="9" t="s">
        <v>8</v>
      </c>
      <c r="J7" s="9" t="s">
        <v>9</v>
      </c>
      <c r="K7" s="9" t="s">
        <v>10</v>
      </c>
      <c r="L7" s="9"/>
      <c r="M7" s="9"/>
      <c r="N7" s="9"/>
      <c r="O7" s="11"/>
      <c r="P7" s="11"/>
      <c r="Q7" s="11"/>
      <c r="R7" s="11"/>
      <c r="S7" s="11"/>
      <c r="T7" s="11"/>
      <c r="U7" s="11"/>
      <c r="V7" s="11"/>
      <c r="W7" s="11"/>
    </row>
    <row r="8" s="1" customFormat="1" ht="24" customHeight="1" spans="1:23">
      <c r="A8" s="17" t="s">
        <v>29</v>
      </c>
      <c r="B8" s="20"/>
      <c r="C8" s="9"/>
      <c r="D8" s="9"/>
      <c r="E8" s="9"/>
      <c r="F8" s="9"/>
      <c r="G8" s="9"/>
      <c r="H8" s="12">
        <f t="shared" ref="H8:H10" si="0">I8+J8+K8</f>
        <v>46779733</v>
      </c>
      <c r="I8" s="12">
        <f t="shared" ref="I8:K8" si="1">I9+I38+I65</f>
        <v>20254404</v>
      </c>
      <c r="J8" s="12">
        <f t="shared" si="1"/>
        <v>9523329</v>
      </c>
      <c r="K8" s="12">
        <f t="shared" si="1"/>
        <v>17002000</v>
      </c>
      <c r="L8" s="9"/>
      <c r="M8" s="9"/>
      <c r="N8" s="9"/>
      <c r="O8" s="9"/>
      <c r="P8" s="9"/>
      <c r="Q8" s="9"/>
      <c r="R8" s="9"/>
      <c r="S8" s="9"/>
      <c r="T8" s="9"/>
      <c r="U8" s="9"/>
      <c r="V8" s="9"/>
      <c r="W8" s="9"/>
    </row>
    <row r="9" s="1" customFormat="1" ht="24" customHeight="1" spans="1:23">
      <c r="A9" s="9" t="s">
        <v>63</v>
      </c>
      <c r="B9" s="9" t="s">
        <v>13</v>
      </c>
      <c r="C9" s="9"/>
      <c r="D9" s="9"/>
      <c r="E9" s="9"/>
      <c r="F9" s="9"/>
      <c r="G9" s="9"/>
      <c r="H9" s="12">
        <f t="shared" si="0"/>
        <v>31226792.5</v>
      </c>
      <c r="I9" s="12">
        <f t="shared" ref="I9:K9" si="2">SUM(I10:I37)</f>
        <v>16623601</v>
      </c>
      <c r="J9" s="12">
        <f t="shared" si="2"/>
        <v>5102173.43</v>
      </c>
      <c r="K9" s="12">
        <f t="shared" si="2"/>
        <v>9501018.07</v>
      </c>
      <c r="L9" s="9"/>
      <c r="M9" s="9"/>
      <c r="N9" s="9"/>
      <c r="O9" s="9"/>
      <c r="P9" s="9"/>
      <c r="Q9" s="9"/>
      <c r="R9" s="9"/>
      <c r="S9" s="9"/>
      <c r="T9" s="9"/>
      <c r="U9" s="9"/>
      <c r="V9" s="9"/>
      <c r="W9" s="9"/>
    </row>
    <row r="10" ht="24" customHeight="1" spans="1:23">
      <c r="A10" s="13">
        <v>1</v>
      </c>
      <c r="B10" s="13" t="s">
        <v>606</v>
      </c>
      <c r="C10" s="13" t="s">
        <v>107</v>
      </c>
      <c r="D10" s="13"/>
      <c r="E10" s="13"/>
      <c r="F10" s="21" t="s">
        <v>36</v>
      </c>
      <c r="G10" s="21" t="s">
        <v>607</v>
      </c>
      <c r="H10" s="22">
        <f t="shared" si="0"/>
        <v>190.42</v>
      </c>
      <c r="I10" s="22">
        <v>190.42</v>
      </c>
      <c r="J10" s="22"/>
      <c r="K10" s="22"/>
      <c r="L10" s="21"/>
      <c r="M10" s="13"/>
      <c r="N10" s="13"/>
      <c r="O10" s="13"/>
      <c r="P10" s="13"/>
      <c r="Q10" s="13"/>
      <c r="R10" s="13"/>
      <c r="S10" s="13"/>
      <c r="T10" s="13"/>
      <c r="U10" s="13"/>
      <c r="V10" s="13"/>
      <c r="W10" s="13"/>
    </row>
    <row r="11" ht="24" customHeight="1" spans="1:23">
      <c r="A11" s="13">
        <v>2</v>
      </c>
      <c r="B11" s="13" t="s">
        <v>608</v>
      </c>
      <c r="C11" s="13" t="s">
        <v>107</v>
      </c>
      <c r="D11" s="13"/>
      <c r="E11" s="13"/>
      <c r="F11" s="21" t="s">
        <v>36</v>
      </c>
      <c r="G11" s="21" t="s">
        <v>607</v>
      </c>
      <c r="H11" s="22">
        <f t="shared" ref="H11:H38" si="3">I11+J11+K11</f>
        <v>103.8</v>
      </c>
      <c r="I11" s="22">
        <v>103.8</v>
      </c>
      <c r="J11" s="22"/>
      <c r="K11" s="22"/>
      <c r="L11" s="21"/>
      <c r="M11" s="13"/>
      <c r="N11" s="13"/>
      <c r="O11" s="13"/>
      <c r="P11" s="13"/>
      <c r="Q11" s="13"/>
      <c r="R11" s="13"/>
      <c r="S11" s="13"/>
      <c r="T11" s="13"/>
      <c r="U11" s="13"/>
      <c r="V11" s="13"/>
      <c r="W11" s="13"/>
    </row>
    <row r="12" ht="24" customHeight="1" spans="1:23">
      <c r="A12" s="13">
        <v>3</v>
      </c>
      <c r="B12" s="13" t="s">
        <v>609</v>
      </c>
      <c r="C12" s="13" t="s">
        <v>107</v>
      </c>
      <c r="D12" s="13"/>
      <c r="E12" s="13"/>
      <c r="F12" s="21" t="s">
        <v>36</v>
      </c>
      <c r="G12" s="21" t="s">
        <v>607</v>
      </c>
      <c r="H12" s="22">
        <f t="shared" si="3"/>
        <v>218.15</v>
      </c>
      <c r="I12" s="22">
        <v>218.15</v>
      </c>
      <c r="J12" s="22"/>
      <c r="K12" s="22"/>
      <c r="L12" s="21"/>
      <c r="M12" s="13"/>
      <c r="N12" s="13"/>
      <c r="O12" s="13"/>
      <c r="P12" s="13"/>
      <c r="Q12" s="13"/>
      <c r="R12" s="13"/>
      <c r="S12" s="13"/>
      <c r="T12" s="13"/>
      <c r="U12" s="13"/>
      <c r="V12" s="13"/>
      <c r="W12" s="13"/>
    </row>
    <row r="13" ht="24" customHeight="1" spans="1:23">
      <c r="A13" s="13">
        <v>4</v>
      </c>
      <c r="B13" s="13" t="s">
        <v>610</v>
      </c>
      <c r="C13" s="13" t="s">
        <v>107</v>
      </c>
      <c r="D13" s="13"/>
      <c r="E13" s="13"/>
      <c r="F13" s="21" t="s">
        <v>36</v>
      </c>
      <c r="G13" s="21" t="s">
        <v>607</v>
      </c>
      <c r="H13" s="22">
        <f t="shared" si="3"/>
        <v>455.06</v>
      </c>
      <c r="I13" s="22">
        <v>323.63</v>
      </c>
      <c r="J13" s="22">
        <v>131.43</v>
      </c>
      <c r="K13" s="22"/>
      <c r="L13" s="21"/>
      <c r="M13" s="13"/>
      <c r="N13" s="13"/>
      <c r="O13" s="13"/>
      <c r="P13" s="13"/>
      <c r="Q13" s="13"/>
      <c r="R13" s="13"/>
      <c r="S13" s="13"/>
      <c r="T13" s="13"/>
      <c r="U13" s="13"/>
      <c r="V13" s="13"/>
      <c r="W13" s="13"/>
    </row>
    <row r="14" ht="24" customHeight="1" spans="1:23">
      <c r="A14" s="13">
        <v>5</v>
      </c>
      <c r="B14" s="13" t="s">
        <v>611</v>
      </c>
      <c r="C14" s="13" t="s">
        <v>111</v>
      </c>
      <c r="D14" s="13"/>
      <c r="E14" s="13"/>
      <c r="F14" s="13" t="s">
        <v>36</v>
      </c>
      <c r="G14" s="13" t="s">
        <v>612</v>
      </c>
      <c r="H14" s="14">
        <f t="shared" si="3"/>
        <v>821</v>
      </c>
      <c r="I14" s="14">
        <v>821</v>
      </c>
      <c r="J14" s="14"/>
      <c r="K14" s="14"/>
      <c r="L14" s="13"/>
      <c r="M14" s="13"/>
      <c r="N14" s="13"/>
      <c r="O14" s="13"/>
      <c r="P14" s="13"/>
      <c r="Q14" s="13"/>
      <c r="R14" s="13"/>
      <c r="S14" s="13"/>
      <c r="T14" s="13"/>
      <c r="U14" s="13"/>
      <c r="V14" s="13"/>
      <c r="W14" s="13"/>
    </row>
    <row r="15" ht="24" customHeight="1" spans="1:23">
      <c r="A15" s="13">
        <v>6</v>
      </c>
      <c r="B15" s="13" t="s">
        <v>613</v>
      </c>
      <c r="C15" s="13" t="s">
        <v>111</v>
      </c>
      <c r="D15" s="13"/>
      <c r="E15" s="13"/>
      <c r="F15" s="13" t="s">
        <v>36</v>
      </c>
      <c r="G15" s="13" t="s">
        <v>612</v>
      </c>
      <c r="H15" s="14">
        <f t="shared" si="3"/>
        <v>300</v>
      </c>
      <c r="I15" s="14"/>
      <c r="J15" s="14">
        <v>300</v>
      </c>
      <c r="K15" s="14"/>
      <c r="L15" s="13"/>
      <c r="M15" s="13"/>
      <c r="N15" s="13"/>
      <c r="O15" s="13"/>
      <c r="P15" s="13"/>
      <c r="Q15" s="13"/>
      <c r="R15" s="13"/>
      <c r="S15" s="13"/>
      <c r="T15" s="13"/>
      <c r="U15" s="13"/>
      <c r="V15" s="13"/>
      <c r="W15" s="13"/>
    </row>
    <row r="16" ht="24" customHeight="1" spans="1:23">
      <c r="A16" s="13">
        <v>7</v>
      </c>
      <c r="B16" s="13" t="s">
        <v>614</v>
      </c>
      <c r="C16" s="13" t="s">
        <v>111</v>
      </c>
      <c r="D16" s="13"/>
      <c r="E16" s="13"/>
      <c r="F16" s="13" t="s">
        <v>38</v>
      </c>
      <c r="G16" s="13" t="s">
        <v>615</v>
      </c>
      <c r="H16" s="14">
        <f t="shared" si="3"/>
        <v>50</v>
      </c>
      <c r="I16" s="14">
        <v>15</v>
      </c>
      <c r="J16" s="14">
        <v>35</v>
      </c>
      <c r="K16" s="14"/>
      <c r="L16" s="13"/>
      <c r="M16" s="13"/>
      <c r="N16" s="13"/>
      <c r="O16" s="13"/>
      <c r="P16" s="13"/>
      <c r="Q16" s="13"/>
      <c r="R16" s="13"/>
      <c r="S16" s="13"/>
      <c r="T16" s="13"/>
      <c r="U16" s="13"/>
      <c r="V16" s="13"/>
      <c r="W16" s="13"/>
    </row>
    <row r="17" ht="24" customHeight="1" spans="1:23">
      <c r="A17" s="13">
        <v>8</v>
      </c>
      <c r="B17" s="13" t="s">
        <v>616</v>
      </c>
      <c r="C17" s="13" t="s">
        <v>127</v>
      </c>
      <c r="D17" s="13"/>
      <c r="E17" s="13"/>
      <c r="F17" s="13"/>
      <c r="G17" s="13" t="s">
        <v>617</v>
      </c>
      <c r="H17" s="14">
        <f t="shared" si="3"/>
        <v>1000</v>
      </c>
      <c r="I17" s="14">
        <v>132</v>
      </c>
      <c r="J17" s="14">
        <v>380</v>
      </c>
      <c r="K17" s="14">
        <v>488</v>
      </c>
      <c r="L17" s="13"/>
      <c r="M17" s="13"/>
      <c r="N17" s="13"/>
      <c r="O17" s="13"/>
      <c r="P17" s="13"/>
      <c r="Q17" s="13"/>
      <c r="R17" s="13"/>
      <c r="S17" s="13"/>
      <c r="T17" s="13"/>
      <c r="U17" s="13"/>
      <c r="V17" s="13"/>
      <c r="W17" s="13"/>
    </row>
    <row r="18" ht="24" customHeight="1" spans="1:23">
      <c r="A18" s="13">
        <v>9</v>
      </c>
      <c r="B18" s="13" t="s">
        <v>618</v>
      </c>
      <c r="C18" s="13" t="s">
        <v>127</v>
      </c>
      <c r="D18" s="13"/>
      <c r="E18" s="13"/>
      <c r="F18" s="13"/>
      <c r="G18" s="13"/>
      <c r="H18" s="14">
        <f t="shared" si="3"/>
        <v>400</v>
      </c>
      <c r="I18" s="14"/>
      <c r="J18" s="14"/>
      <c r="K18" s="14">
        <v>400</v>
      </c>
      <c r="L18" s="13"/>
      <c r="M18" s="13"/>
      <c r="N18" s="13"/>
      <c r="O18" s="13"/>
      <c r="P18" s="13"/>
      <c r="Q18" s="13"/>
      <c r="R18" s="13"/>
      <c r="S18" s="13"/>
      <c r="T18" s="13"/>
      <c r="U18" s="13"/>
      <c r="V18" s="13"/>
      <c r="W18" s="13"/>
    </row>
    <row r="19" ht="24" customHeight="1" spans="1:23">
      <c r="A19" s="13">
        <v>10</v>
      </c>
      <c r="B19" s="13" t="s">
        <v>619</v>
      </c>
      <c r="C19" s="13" t="s">
        <v>127</v>
      </c>
      <c r="D19" s="13"/>
      <c r="E19" s="13"/>
      <c r="F19" s="13"/>
      <c r="G19" s="13" t="s">
        <v>36</v>
      </c>
      <c r="H19" s="14">
        <f t="shared" si="3"/>
        <v>431</v>
      </c>
      <c r="I19" s="14"/>
      <c r="J19" s="14"/>
      <c r="K19" s="14">
        <v>431</v>
      </c>
      <c r="L19" s="13"/>
      <c r="M19" s="13"/>
      <c r="N19" s="13"/>
      <c r="O19" s="13"/>
      <c r="P19" s="13"/>
      <c r="Q19" s="13"/>
      <c r="R19" s="13"/>
      <c r="S19" s="13"/>
      <c r="T19" s="13"/>
      <c r="U19" s="13"/>
      <c r="V19" s="13"/>
      <c r="W19" s="13"/>
    </row>
    <row r="20" ht="24" customHeight="1" spans="1:23">
      <c r="A20" s="13">
        <v>11</v>
      </c>
      <c r="B20" s="13" t="s">
        <v>620</v>
      </c>
      <c r="C20" s="13" t="s">
        <v>127</v>
      </c>
      <c r="D20" s="13"/>
      <c r="E20" s="13"/>
      <c r="F20" s="13"/>
      <c r="G20" s="13"/>
      <c r="H20" s="14">
        <f t="shared" si="3"/>
        <v>236.61</v>
      </c>
      <c r="I20" s="14">
        <v>22</v>
      </c>
      <c r="J20" s="14">
        <v>72</v>
      </c>
      <c r="K20" s="14">
        <v>142.61</v>
      </c>
      <c r="L20" s="13"/>
      <c r="M20" s="13"/>
      <c r="N20" s="13"/>
      <c r="O20" s="13"/>
      <c r="P20" s="13"/>
      <c r="Q20" s="13"/>
      <c r="R20" s="13"/>
      <c r="S20" s="13"/>
      <c r="T20" s="13"/>
      <c r="U20" s="13"/>
      <c r="V20" s="13"/>
      <c r="W20" s="13"/>
    </row>
    <row r="21" ht="24" customHeight="1" spans="1:23">
      <c r="A21" s="13">
        <v>12</v>
      </c>
      <c r="B21" s="13" t="s">
        <v>621</v>
      </c>
      <c r="C21" s="13" t="s">
        <v>127</v>
      </c>
      <c r="D21" s="13"/>
      <c r="E21" s="13"/>
      <c r="F21" s="13"/>
      <c r="G21" s="13"/>
      <c r="H21" s="14">
        <f t="shared" si="3"/>
        <v>13.9</v>
      </c>
      <c r="I21" s="14"/>
      <c r="J21" s="14"/>
      <c r="K21" s="14">
        <v>13.9</v>
      </c>
      <c r="L21" s="13"/>
      <c r="M21" s="13"/>
      <c r="N21" s="13"/>
      <c r="O21" s="13"/>
      <c r="P21" s="13"/>
      <c r="Q21" s="13"/>
      <c r="R21" s="13"/>
      <c r="S21" s="13"/>
      <c r="T21" s="13"/>
      <c r="U21" s="13"/>
      <c r="V21" s="13"/>
      <c r="W21" s="13"/>
    </row>
    <row r="22" ht="24" customHeight="1" spans="1:23">
      <c r="A22" s="13">
        <v>13</v>
      </c>
      <c r="B22" s="13" t="s">
        <v>622</v>
      </c>
      <c r="C22" s="13" t="s">
        <v>137</v>
      </c>
      <c r="D22" s="13"/>
      <c r="E22" s="13"/>
      <c r="F22" s="13"/>
      <c r="G22" s="13"/>
      <c r="H22" s="14">
        <f t="shared" si="3"/>
        <v>7.2</v>
      </c>
      <c r="I22" s="14"/>
      <c r="J22" s="14">
        <v>7.2</v>
      </c>
      <c r="K22" s="14"/>
      <c r="L22" s="13"/>
      <c r="M22" s="13"/>
      <c r="N22" s="13"/>
      <c r="O22" s="13"/>
      <c r="P22" s="13"/>
      <c r="Q22" s="13"/>
      <c r="R22" s="13"/>
      <c r="S22" s="13"/>
      <c r="T22" s="13"/>
      <c r="U22" s="13"/>
      <c r="V22" s="13"/>
      <c r="W22" s="13"/>
    </row>
    <row r="23" ht="24" customHeight="1" spans="1:23">
      <c r="A23" s="13">
        <v>14</v>
      </c>
      <c r="B23" s="13" t="s">
        <v>623</v>
      </c>
      <c r="C23" s="13" t="s">
        <v>137</v>
      </c>
      <c r="D23" s="13"/>
      <c r="E23" s="13"/>
      <c r="F23" s="13"/>
      <c r="G23" s="13"/>
      <c r="H23" s="14">
        <f t="shared" si="3"/>
        <v>97.8</v>
      </c>
      <c r="I23" s="14"/>
      <c r="J23" s="14">
        <v>97.8</v>
      </c>
      <c r="K23" s="14"/>
      <c r="L23" s="13"/>
      <c r="M23" s="13"/>
      <c r="N23" s="13"/>
      <c r="O23" s="13"/>
      <c r="P23" s="13"/>
      <c r="Q23" s="13"/>
      <c r="R23" s="13"/>
      <c r="S23" s="13"/>
      <c r="T23" s="13"/>
      <c r="U23" s="13"/>
      <c r="V23" s="13"/>
      <c r="W23" s="13"/>
    </row>
    <row r="24" ht="24" customHeight="1" spans="1:23">
      <c r="A24" s="13">
        <v>15</v>
      </c>
      <c r="B24" s="13" t="s">
        <v>624</v>
      </c>
      <c r="C24" s="13" t="s">
        <v>137</v>
      </c>
      <c r="D24" s="13"/>
      <c r="E24" s="13"/>
      <c r="F24" s="13"/>
      <c r="G24" s="13"/>
      <c r="H24" s="14">
        <f t="shared" si="3"/>
        <v>720</v>
      </c>
      <c r="I24" s="14"/>
      <c r="J24" s="14">
        <v>720</v>
      </c>
      <c r="K24" s="14"/>
      <c r="L24" s="13"/>
      <c r="M24" s="13"/>
      <c r="N24" s="13"/>
      <c r="O24" s="13"/>
      <c r="P24" s="13"/>
      <c r="Q24" s="13"/>
      <c r="R24" s="13"/>
      <c r="S24" s="13"/>
      <c r="T24" s="13"/>
      <c r="U24" s="13"/>
      <c r="V24" s="13"/>
      <c r="W24" s="13"/>
    </row>
    <row r="25" ht="24" customHeight="1" spans="1:23">
      <c r="A25" s="13">
        <v>16</v>
      </c>
      <c r="B25" s="13" t="s">
        <v>625</v>
      </c>
      <c r="C25" s="13" t="s">
        <v>137</v>
      </c>
      <c r="D25" s="13"/>
      <c r="E25" s="13"/>
      <c r="F25" s="13"/>
      <c r="G25" s="13"/>
      <c r="H25" s="14">
        <f t="shared" si="3"/>
        <v>1059</v>
      </c>
      <c r="I25" s="14">
        <v>964</v>
      </c>
      <c r="J25" s="14">
        <v>95</v>
      </c>
      <c r="K25" s="14"/>
      <c r="L25" s="13"/>
      <c r="M25" s="13"/>
      <c r="N25" s="13"/>
      <c r="O25" s="13"/>
      <c r="P25" s="13"/>
      <c r="Q25" s="13"/>
      <c r="R25" s="13"/>
      <c r="S25" s="13"/>
      <c r="T25" s="13"/>
      <c r="U25" s="13"/>
      <c r="V25" s="13"/>
      <c r="W25" s="13"/>
    </row>
    <row r="26" ht="24" customHeight="1" spans="1:23">
      <c r="A26" s="13">
        <v>17</v>
      </c>
      <c r="B26" s="13" t="s">
        <v>626</v>
      </c>
      <c r="C26" s="13" t="s">
        <v>137</v>
      </c>
      <c r="D26" s="13"/>
      <c r="E26" s="13"/>
      <c r="F26" s="13"/>
      <c r="G26" s="13"/>
      <c r="H26" s="14">
        <f t="shared" si="3"/>
        <v>50</v>
      </c>
      <c r="I26" s="14"/>
      <c r="J26" s="14">
        <v>50</v>
      </c>
      <c r="K26" s="14"/>
      <c r="L26" s="13"/>
      <c r="M26" s="13"/>
      <c r="N26" s="13"/>
      <c r="O26" s="13"/>
      <c r="P26" s="13"/>
      <c r="Q26" s="13"/>
      <c r="R26" s="13"/>
      <c r="S26" s="13"/>
      <c r="T26" s="13"/>
      <c r="U26" s="13"/>
      <c r="V26" s="13"/>
      <c r="W26" s="13"/>
    </row>
    <row r="27" ht="24" customHeight="1" spans="1:23">
      <c r="A27" s="13">
        <v>18</v>
      </c>
      <c r="B27" s="13" t="s">
        <v>627</v>
      </c>
      <c r="C27" s="13" t="s">
        <v>137</v>
      </c>
      <c r="D27" s="13"/>
      <c r="E27" s="13"/>
      <c r="F27" s="13"/>
      <c r="G27" s="13"/>
      <c r="H27" s="14">
        <f t="shared" si="3"/>
        <v>756</v>
      </c>
      <c r="I27" s="14">
        <v>756</v>
      </c>
      <c r="J27" s="14"/>
      <c r="K27" s="14"/>
      <c r="L27" s="13"/>
      <c r="M27" s="13"/>
      <c r="N27" s="13"/>
      <c r="O27" s="13"/>
      <c r="P27" s="13"/>
      <c r="Q27" s="13"/>
      <c r="R27" s="13"/>
      <c r="S27" s="13"/>
      <c r="T27" s="13"/>
      <c r="U27" s="13"/>
      <c r="V27" s="13"/>
      <c r="W27" s="13"/>
    </row>
    <row r="28" ht="24" customHeight="1" spans="1:23">
      <c r="A28" s="13">
        <v>19</v>
      </c>
      <c r="B28" s="13" t="s">
        <v>140</v>
      </c>
      <c r="C28" s="13" t="s">
        <v>137</v>
      </c>
      <c r="D28" s="13"/>
      <c r="E28" s="13"/>
      <c r="F28" s="13"/>
      <c r="G28" s="13"/>
      <c r="H28" s="14">
        <f t="shared" si="3"/>
        <v>340</v>
      </c>
      <c r="I28" s="14">
        <v>55</v>
      </c>
      <c r="J28" s="14">
        <v>285</v>
      </c>
      <c r="K28" s="14"/>
      <c r="L28" s="13"/>
      <c r="M28" s="13"/>
      <c r="N28" s="13"/>
      <c r="O28" s="13"/>
      <c r="P28" s="13"/>
      <c r="Q28" s="13"/>
      <c r="R28" s="13"/>
      <c r="S28" s="13"/>
      <c r="T28" s="13"/>
      <c r="U28" s="13"/>
      <c r="V28" s="13"/>
      <c r="W28" s="13"/>
    </row>
    <row r="29" ht="32.25" customHeight="1" spans="1:23">
      <c r="A29" s="13">
        <v>20</v>
      </c>
      <c r="B29" s="13" t="s">
        <v>628</v>
      </c>
      <c r="C29" s="13" t="s">
        <v>116</v>
      </c>
      <c r="D29" s="13"/>
      <c r="E29" s="13"/>
      <c r="F29" s="13" t="s">
        <v>36</v>
      </c>
      <c r="G29" s="13" t="s">
        <v>629</v>
      </c>
      <c r="H29" s="14">
        <f t="shared" si="3"/>
        <v>1760000</v>
      </c>
      <c r="I29" s="14">
        <v>0</v>
      </c>
      <c r="J29" s="14">
        <v>0</v>
      </c>
      <c r="K29" s="14">
        <v>1760000</v>
      </c>
      <c r="L29" s="13"/>
      <c r="M29" s="13"/>
      <c r="N29" s="13"/>
      <c r="O29" s="13"/>
      <c r="P29" s="13"/>
      <c r="Q29" s="13"/>
      <c r="R29" s="13"/>
      <c r="S29" s="13"/>
      <c r="T29" s="13"/>
      <c r="U29" s="13"/>
      <c r="V29" s="13"/>
      <c r="W29" s="13"/>
    </row>
    <row r="30" ht="33" customHeight="1" spans="1:23">
      <c r="A30" s="13">
        <v>21</v>
      </c>
      <c r="B30" s="13" t="s">
        <v>630</v>
      </c>
      <c r="C30" s="13" t="s">
        <v>116</v>
      </c>
      <c r="D30" s="13"/>
      <c r="E30" s="13"/>
      <c r="F30" s="13" t="s">
        <v>36</v>
      </c>
      <c r="G30" s="13" t="s">
        <v>631</v>
      </c>
      <c r="H30" s="14">
        <f t="shared" si="3"/>
        <v>859542.56</v>
      </c>
      <c r="I30" s="14">
        <v>0</v>
      </c>
      <c r="J30" s="14">
        <v>0</v>
      </c>
      <c r="K30" s="14">
        <v>859542.56</v>
      </c>
      <c r="L30" s="13"/>
      <c r="M30" s="13"/>
      <c r="N30" s="13"/>
      <c r="O30" s="13"/>
      <c r="P30" s="13"/>
      <c r="Q30" s="13"/>
      <c r="R30" s="13"/>
      <c r="S30" s="13"/>
      <c r="T30" s="13"/>
      <c r="U30" s="13"/>
      <c r="V30" s="13"/>
      <c r="W30" s="13"/>
    </row>
    <row r="31" ht="24" customHeight="1" spans="1:23">
      <c r="A31" s="13">
        <v>22</v>
      </c>
      <c r="B31" s="13" t="s">
        <v>632</v>
      </c>
      <c r="C31" s="13" t="s">
        <v>116</v>
      </c>
      <c r="D31" s="13"/>
      <c r="E31" s="13"/>
      <c r="F31" s="13" t="s">
        <v>36</v>
      </c>
      <c r="G31" s="13" t="s">
        <v>629</v>
      </c>
      <c r="H31" s="14">
        <f t="shared" si="3"/>
        <v>3120000</v>
      </c>
      <c r="I31" s="14">
        <v>1190000</v>
      </c>
      <c r="J31" s="14">
        <v>0</v>
      </c>
      <c r="K31" s="14">
        <v>1930000</v>
      </c>
      <c r="L31" s="13"/>
      <c r="M31" s="13"/>
      <c r="N31" s="13"/>
      <c r="O31" s="13"/>
      <c r="P31" s="13"/>
      <c r="Q31" s="13"/>
      <c r="R31" s="13"/>
      <c r="S31" s="13"/>
      <c r="T31" s="13"/>
      <c r="U31" s="13"/>
      <c r="V31" s="13"/>
      <c r="W31" s="13"/>
    </row>
    <row r="32" ht="27.75" customHeight="1" spans="1:23">
      <c r="A32" s="13">
        <v>23</v>
      </c>
      <c r="B32" s="13" t="s">
        <v>633</v>
      </c>
      <c r="C32" s="13" t="s">
        <v>116</v>
      </c>
      <c r="D32" s="13"/>
      <c r="E32" s="13"/>
      <c r="F32" s="13" t="s">
        <v>36</v>
      </c>
      <c r="G32" s="13" t="s">
        <v>629</v>
      </c>
      <c r="H32" s="14">
        <f t="shared" si="3"/>
        <v>1500000</v>
      </c>
      <c r="I32" s="14">
        <v>1500000</v>
      </c>
      <c r="J32" s="14">
        <v>0</v>
      </c>
      <c r="K32" s="14">
        <v>0</v>
      </c>
      <c r="L32" s="13"/>
      <c r="M32" s="13"/>
      <c r="N32" s="13"/>
      <c r="O32" s="13"/>
      <c r="P32" s="13"/>
      <c r="Q32" s="13"/>
      <c r="R32" s="13"/>
      <c r="S32" s="13"/>
      <c r="T32" s="13"/>
      <c r="U32" s="13"/>
      <c r="V32" s="13"/>
      <c r="W32" s="13"/>
    </row>
    <row r="33" ht="24" customHeight="1" spans="1:23">
      <c r="A33" s="13">
        <v>24</v>
      </c>
      <c r="B33" s="13" t="s">
        <v>634</v>
      </c>
      <c r="C33" s="13" t="s">
        <v>116</v>
      </c>
      <c r="D33" s="13"/>
      <c r="E33" s="13"/>
      <c r="F33" s="13" t="s">
        <v>36</v>
      </c>
      <c r="G33" s="13" t="s">
        <v>629</v>
      </c>
      <c r="H33" s="14">
        <f t="shared" si="3"/>
        <v>3000000</v>
      </c>
      <c r="I33" s="14">
        <v>670000</v>
      </c>
      <c r="J33" s="14">
        <v>2330000</v>
      </c>
      <c r="K33" s="14">
        <v>0</v>
      </c>
      <c r="L33" s="13"/>
      <c r="M33" s="13"/>
      <c r="N33" s="13"/>
      <c r="O33" s="13"/>
      <c r="P33" s="13"/>
      <c r="Q33" s="13"/>
      <c r="R33" s="13"/>
      <c r="S33" s="13"/>
      <c r="T33" s="13"/>
      <c r="U33" s="13"/>
      <c r="V33" s="13"/>
      <c r="W33" s="13"/>
    </row>
    <row r="34" ht="29.25" customHeight="1" spans="1:23">
      <c r="A34" s="25">
        <v>25</v>
      </c>
      <c r="B34" s="25" t="s">
        <v>635</v>
      </c>
      <c r="C34" s="25" t="s">
        <v>116</v>
      </c>
      <c r="D34" s="13"/>
      <c r="E34" s="13"/>
      <c r="F34" s="13" t="s">
        <v>36</v>
      </c>
      <c r="G34" s="13" t="s">
        <v>629</v>
      </c>
      <c r="H34" s="14">
        <f t="shared" si="3"/>
        <v>15000000</v>
      </c>
      <c r="I34" s="14">
        <f>6620000+5930000</f>
        <v>12550000</v>
      </c>
      <c r="J34" s="14">
        <v>2450000</v>
      </c>
      <c r="K34" s="14">
        <v>0</v>
      </c>
      <c r="L34" s="13"/>
      <c r="M34" s="13"/>
      <c r="N34" s="13"/>
      <c r="O34" s="13"/>
      <c r="P34" s="13"/>
      <c r="Q34" s="13"/>
      <c r="R34" s="13"/>
      <c r="S34" s="13"/>
      <c r="T34" s="13"/>
      <c r="U34" s="13"/>
      <c r="V34" s="13"/>
      <c r="W34" s="13"/>
    </row>
    <row r="35" ht="24" customHeight="1" spans="1:23">
      <c r="A35" s="13">
        <v>26</v>
      </c>
      <c r="B35" s="13" t="s">
        <v>636</v>
      </c>
      <c r="C35" s="13" t="s">
        <v>116</v>
      </c>
      <c r="D35" s="13"/>
      <c r="E35" s="13"/>
      <c r="F35" s="13" t="s">
        <v>36</v>
      </c>
      <c r="G35" s="13" t="s">
        <v>637</v>
      </c>
      <c r="H35" s="14">
        <f t="shared" si="3"/>
        <v>2950000</v>
      </c>
      <c r="I35" s="14"/>
      <c r="J35" s="14"/>
      <c r="K35" s="14">
        <v>2950000</v>
      </c>
      <c r="L35" s="13"/>
      <c r="M35" s="13"/>
      <c r="N35" s="13"/>
      <c r="O35" s="13"/>
      <c r="P35" s="13"/>
      <c r="Q35" s="13"/>
      <c r="R35" s="13"/>
      <c r="S35" s="13"/>
      <c r="T35" s="13"/>
      <c r="U35" s="13"/>
      <c r="V35" s="13"/>
      <c r="W35" s="13"/>
    </row>
    <row r="36" ht="40.5" customHeight="1" spans="1:23">
      <c r="A36" s="13">
        <v>27</v>
      </c>
      <c r="B36" s="13" t="s">
        <v>638</v>
      </c>
      <c r="C36" s="13" t="s">
        <v>116</v>
      </c>
      <c r="D36" s="13"/>
      <c r="E36" s="13"/>
      <c r="F36" s="13" t="s">
        <v>639</v>
      </c>
      <c r="G36" s="13" t="s">
        <v>640</v>
      </c>
      <c r="H36" s="14">
        <f t="shared" si="3"/>
        <v>2730000</v>
      </c>
      <c r="I36" s="14">
        <v>710000</v>
      </c>
      <c r="J36" s="14">
        <v>20000</v>
      </c>
      <c r="K36" s="14">
        <v>2000000</v>
      </c>
      <c r="L36" s="13"/>
      <c r="M36" s="13"/>
      <c r="N36" s="13"/>
      <c r="O36" s="13"/>
      <c r="P36" s="13"/>
      <c r="Q36" s="13"/>
      <c r="R36" s="13"/>
      <c r="S36" s="13"/>
      <c r="T36" s="13"/>
      <c r="U36" s="13"/>
      <c r="V36" s="13"/>
      <c r="W36" s="13"/>
    </row>
    <row r="37" ht="30" customHeight="1" spans="1:23">
      <c r="A37" s="13">
        <v>28</v>
      </c>
      <c r="B37" s="13" t="s">
        <v>641</v>
      </c>
      <c r="C37" s="13" t="s">
        <v>116</v>
      </c>
      <c r="D37" s="13"/>
      <c r="E37" s="13"/>
      <c r="F37" s="13" t="s">
        <v>639</v>
      </c>
      <c r="G37" s="13" t="s">
        <v>642</v>
      </c>
      <c r="H37" s="14">
        <f t="shared" si="3"/>
        <v>300000</v>
      </c>
      <c r="I37" s="14"/>
      <c r="J37" s="14">
        <v>300000</v>
      </c>
      <c r="K37" s="14"/>
      <c r="L37" s="13"/>
      <c r="M37" s="13"/>
      <c r="N37" s="13"/>
      <c r="O37" s="13"/>
      <c r="P37" s="13"/>
      <c r="Q37" s="13"/>
      <c r="R37" s="13"/>
      <c r="S37" s="13"/>
      <c r="T37" s="13"/>
      <c r="U37" s="13"/>
      <c r="V37" s="13"/>
      <c r="W37" s="13"/>
    </row>
    <row r="38" s="1" customFormat="1" ht="24" customHeight="1" spans="1:23">
      <c r="A38" s="9" t="s">
        <v>65</v>
      </c>
      <c r="B38" s="9" t="s">
        <v>14</v>
      </c>
      <c r="C38" s="9"/>
      <c r="D38" s="9"/>
      <c r="E38" s="9"/>
      <c r="F38" s="9"/>
      <c r="G38" s="13" t="s">
        <v>629</v>
      </c>
      <c r="H38" s="12">
        <f t="shared" si="3"/>
        <v>1300297.1</v>
      </c>
      <c r="I38" s="12">
        <f t="shared" ref="I38:K38" si="4">SUM(I39:I40)</f>
        <v>450146.6</v>
      </c>
      <c r="J38" s="12">
        <f t="shared" si="4"/>
        <v>850150.5</v>
      </c>
      <c r="K38" s="12">
        <f t="shared" si="4"/>
        <v>0</v>
      </c>
      <c r="L38" s="9"/>
      <c r="M38" s="9"/>
      <c r="N38" s="9"/>
      <c r="O38" s="9"/>
      <c r="P38" s="9"/>
      <c r="Q38" s="9"/>
      <c r="R38" s="9"/>
      <c r="S38" s="9"/>
      <c r="T38" s="9"/>
      <c r="U38" s="9"/>
      <c r="V38" s="9"/>
      <c r="W38" s="9"/>
    </row>
    <row r="39" ht="24" customHeight="1" spans="1:23">
      <c r="A39" s="13">
        <v>1</v>
      </c>
      <c r="B39" s="13" t="s">
        <v>643</v>
      </c>
      <c r="C39" s="13" t="s">
        <v>137</v>
      </c>
      <c r="D39" s="13"/>
      <c r="E39" s="13"/>
      <c r="F39" s="13"/>
      <c r="G39" s="13"/>
      <c r="H39" s="14">
        <f t="shared" ref="H39:H40" si="5">I39+J39+K39</f>
        <v>297.1</v>
      </c>
      <c r="I39" s="14">
        <v>146.6</v>
      </c>
      <c r="J39" s="14">
        <v>150.5</v>
      </c>
      <c r="K39" s="14"/>
      <c r="L39" s="13"/>
      <c r="M39" s="13"/>
      <c r="N39" s="13"/>
      <c r="O39" s="13"/>
      <c r="P39" s="13"/>
      <c r="Q39" s="13"/>
      <c r="R39" s="13"/>
      <c r="S39" s="13"/>
      <c r="T39" s="13"/>
      <c r="U39" s="13"/>
      <c r="V39" s="13"/>
      <c r="W39" s="13"/>
    </row>
    <row r="40" ht="33.75" customHeight="1" spans="1:23">
      <c r="A40" s="13">
        <v>2</v>
      </c>
      <c r="B40" s="13" t="s">
        <v>644</v>
      </c>
      <c r="C40" s="13" t="s">
        <v>116</v>
      </c>
      <c r="D40" s="13"/>
      <c r="E40" s="13"/>
      <c r="F40" s="13" t="s">
        <v>639</v>
      </c>
      <c r="G40" s="13" t="s">
        <v>645</v>
      </c>
      <c r="H40" s="14">
        <f t="shared" si="5"/>
        <v>1300000</v>
      </c>
      <c r="I40" s="14">
        <v>450000</v>
      </c>
      <c r="J40" s="14">
        <v>850000</v>
      </c>
      <c r="K40" s="14"/>
      <c r="L40" s="13"/>
      <c r="M40" s="13"/>
      <c r="N40" s="13"/>
      <c r="O40" s="13"/>
      <c r="P40" s="13"/>
      <c r="Q40" s="13"/>
      <c r="R40" s="13"/>
      <c r="S40" s="13"/>
      <c r="T40" s="13"/>
      <c r="U40" s="13"/>
      <c r="V40" s="13"/>
      <c r="W40" s="13"/>
    </row>
    <row r="41" ht="24" customHeight="1" spans="1:23">
      <c r="A41" s="13" t="s">
        <v>66</v>
      </c>
      <c r="B41" s="13" t="s">
        <v>15</v>
      </c>
      <c r="C41" s="13"/>
      <c r="D41" s="13"/>
      <c r="E41" s="13"/>
      <c r="F41" s="13"/>
      <c r="G41" s="13"/>
      <c r="H41" s="14"/>
      <c r="I41" s="14"/>
      <c r="J41" s="14"/>
      <c r="K41" s="14"/>
      <c r="L41" s="13"/>
      <c r="M41" s="13"/>
      <c r="N41" s="13"/>
      <c r="O41" s="13"/>
      <c r="P41" s="13"/>
      <c r="Q41" s="13"/>
      <c r="R41" s="13"/>
      <c r="S41" s="13"/>
      <c r="T41" s="13"/>
      <c r="U41" s="13"/>
      <c r="V41" s="13"/>
      <c r="W41" s="13"/>
    </row>
    <row r="42" ht="24" customHeight="1" spans="1:23">
      <c r="A42" s="13">
        <v>1</v>
      </c>
      <c r="B42" s="13"/>
      <c r="C42" s="13"/>
      <c r="D42" s="13"/>
      <c r="E42" s="13"/>
      <c r="F42" s="13"/>
      <c r="G42" s="13"/>
      <c r="H42" s="14"/>
      <c r="I42" s="14"/>
      <c r="J42" s="14"/>
      <c r="K42" s="14"/>
      <c r="L42" s="13"/>
      <c r="M42" s="13"/>
      <c r="N42" s="13"/>
      <c r="O42" s="13"/>
      <c r="P42" s="13"/>
      <c r="Q42" s="13"/>
      <c r="R42" s="13"/>
      <c r="S42" s="13"/>
      <c r="T42" s="13"/>
      <c r="U42" s="13"/>
      <c r="V42" s="13"/>
      <c r="W42" s="13"/>
    </row>
    <row r="43" ht="24" customHeight="1" spans="1:23">
      <c r="A43" s="13" t="s">
        <v>64</v>
      </c>
      <c r="B43" s="13"/>
      <c r="C43" s="13"/>
      <c r="D43" s="13"/>
      <c r="E43" s="13"/>
      <c r="F43" s="13"/>
      <c r="G43" s="13"/>
      <c r="H43" s="14"/>
      <c r="I43" s="14"/>
      <c r="J43" s="14"/>
      <c r="K43" s="14"/>
      <c r="L43" s="13"/>
      <c r="M43" s="13"/>
      <c r="N43" s="13"/>
      <c r="O43" s="13"/>
      <c r="P43" s="13"/>
      <c r="Q43" s="13"/>
      <c r="R43" s="13"/>
      <c r="S43" s="13"/>
      <c r="T43" s="13"/>
      <c r="U43" s="13"/>
      <c r="V43" s="13"/>
      <c r="W43" s="13"/>
    </row>
    <row r="44" ht="24" customHeight="1" spans="1:23">
      <c r="A44" s="13" t="s">
        <v>67</v>
      </c>
      <c r="B44" s="13" t="s">
        <v>16</v>
      </c>
      <c r="C44" s="13"/>
      <c r="D44" s="13"/>
      <c r="E44" s="13"/>
      <c r="F44" s="13"/>
      <c r="G44" s="13"/>
      <c r="H44" s="14"/>
      <c r="I44" s="14"/>
      <c r="J44" s="14"/>
      <c r="K44" s="14"/>
      <c r="L44" s="13"/>
      <c r="M44" s="13"/>
      <c r="N44" s="13"/>
      <c r="O44" s="13"/>
      <c r="P44" s="13"/>
      <c r="Q44" s="13"/>
      <c r="R44" s="13"/>
      <c r="S44" s="13"/>
      <c r="T44" s="13"/>
      <c r="U44" s="13"/>
      <c r="V44" s="13"/>
      <c r="W44" s="13"/>
    </row>
    <row r="45" ht="24" customHeight="1" spans="1:23">
      <c r="A45" s="13">
        <v>1</v>
      </c>
      <c r="B45" s="13"/>
      <c r="C45" s="13"/>
      <c r="D45" s="13"/>
      <c r="E45" s="13"/>
      <c r="F45" s="13"/>
      <c r="G45" s="13"/>
      <c r="H45" s="14"/>
      <c r="I45" s="14"/>
      <c r="J45" s="14"/>
      <c r="K45" s="14"/>
      <c r="L45" s="13"/>
      <c r="M45" s="13"/>
      <c r="N45" s="13"/>
      <c r="O45" s="13"/>
      <c r="P45" s="13"/>
      <c r="Q45" s="13"/>
      <c r="R45" s="13"/>
      <c r="S45" s="13"/>
      <c r="T45" s="13"/>
      <c r="U45" s="13"/>
      <c r="V45" s="13"/>
      <c r="W45" s="13"/>
    </row>
    <row r="46" ht="24" customHeight="1" spans="1:23">
      <c r="A46" s="13" t="s">
        <v>64</v>
      </c>
      <c r="B46" s="13"/>
      <c r="C46" s="13"/>
      <c r="D46" s="13"/>
      <c r="E46" s="13"/>
      <c r="F46" s="13"/>
      <c r="G46" s="13"/>
      <c r="H46" s="14"/>
      <c r="I46" s="14"/>
      <c r="J46" s="14"/>
      <c r="K46" s="14"/>
      <c r="L46" s="13"/>
      <c r="M46" s="13"/>
      <c r="N46" s="13"/>
      <c r="O46" s="13"/>
      <c r="P46" s="13"/>
      <c r="Q46" s="13"/>
      <c r="R46" s="13"/>
      <c r="S46" s="13"/>
      <c r="T46" s="13"/>
      <c r="U46" s="13"/>
      <c r="V46" s="13"/>
      <c r="W46" s="13"/>
    </row>
    <row r="47" ht="24" customHeight="1" spans="1:23">
      <c r="A47" s="13" t="s">
        <v>68</v>
      </c>
      <c r="B47" s="13" t="s">
        <v>17</v>
      </c>
      <c r="C47" s="13"/>
      <c r="D47" s="13"/>
      <c r="E47" s="13"/>
      <c r="F47" s="13"/>
      <c r="G47" s="13"/>
      <c r="H47" s="14"/>
      <c r="I47" s="14"/>
      <c r="J47" s="14"/>
      <c r="K47" s="14"/>
      <c r="L47" s="13"/>
      <c r="M47" s="13"/>
      <c r="N47" s="13"/>
      <c r="O47" s="13"/>
      <c r="P47" s="13"/>
      <c r="Q47" s="13"/>
      <c r="R47" s="13"/>
      <c r="S47" s="13"/>
      <c r="T47" s="13"/>
      <c r="U47" s="13"/>
      <c r="V47" s="13"/>
      <c r="W47" s="13"/>
    </row>
    <row r="48" ht="24" customHeight="1" spans="1:23">
      <c r="A48" s="13">
        <v>1</v>
      </c>
      <c r="B48" s="13"/>
      <c r="C48" s="13"/>
      <c r="D48" s="13"/>
      <c r="E48" s="13"/>
      <c r="F48" s="13"/>
      <c r="G48" s="13"/>
      <c r="H48" s="14"/>
      <c r="I48" s="14"/>
      <c r="J48" s="14"/>
      <c r="K48" s="14"/>
      <c r="L48" s="13"/>
      <c r="M48" s="13"/>
      <c r="N48" s="13"/>
      <c r="O48" s="13"/>
      <c r="P48" s="13"/>
      <c r="Q48" s="13"/>
      <c r="R48" s="13"/>
      <c r="S48" s="13"/>
      <c r="T48" s="13"/>
      <c r="U48" s="13"/>
      <c r="V48" s="13"/>
      <c r="W48" s="13"/>
    </row>
    <row r="49" ht="24" customHeight="1" spans="1:23">
      <c r="A49" s="13" t="s">
        <v>64</v>
      </c>
      <c r="B49" s="13"/>
      <c r="C49" s="13"/>
      <c r="D49" s="13"/>
      <c r="E49" s="13"/>
      <c r="F49" s="13"/>
      <c r="G49" s="13"/>
      <c r="H49" s="14"/>
      <c r="I49" s="14"/>
      <c r="J49" s="14"/>
      <c r="K49" s="14"/>
      <c r="L49" s="13"/>
      <c r="M49" s="13"/>
      <c r="N49" s="13"/>
      <c r="O49" s="13"/>
      <c r="P49" s="13"/>
      <c r="Q49" s="13"/>
      <c r="R49" s="13"/>
      <c r="S49" s="13"/>
      <c r="T49" s="13"/>
      <c r="U49" s="13"/>
      <c r="V49" s="13"/>
      <c r="W49" s="13"/>
    </row>
    <row r="50" ht="24" customHeight="1" spans="1:23">
      <c r="A50" s="13" t="s">
        <v>69</v>
      </c>
      <c r="B50" s="13" t="s">
        <v>18</v>
      </c>
      <c r="C50" s="13"/>
      <c r="D50" s="13"/>
      <c r="E50" s="13"/>
      <c r="F50" s="13"/>
      <c r="G50" s="13"/>
      <c r="H50" s="14"/>
      <c r="I50" s="14"/>
      <c r="J50" s="14"/>
      <c r="K50" s="14"/>
      <c r="L50" s="13"/>
      <c r="M50" s="13"/>
      <c r="N50" s="13"/>
      <c r="O50" s="13"/>
      <c r="P50" s="13"/>
      <c r="Q50" s="13"/>
      <c r="R50" s="13"/>
      <c r="S50" s="13"/>
      <c r="T50" s="13"/>
      <c r="U50" s="13"/>
      <c r="V50" s="13"/>
      <c r="W50" s="13"/>
    </row>
    <row r="51" ht="24" customHeight="1" spans="1:23">
      <c r="A51" s="13">
        <v>1</v>
      </c>
      <c r="B51" s="13"/>
      <c r="C51" s="13"/>
      <c r="D51" s="13"/>
      <c r="E51" s="13"/>
      <c r="F51" s="13"/>
      <c r="G51" s="13"/>
      <c r="H51" s="14"/>
      <c r="I51" s="14"/>
      <c r="J51" s="14"/>
      <c r="K51" s="14"/>
      <c r="L51" s="13"/>
      <c r="M51" s="13"/>
      <c r="N51" s="13"/>
      <c r="O51" s="13"/>
      <c r="P51" s="13"/>
      <c r="Q51" s="13"/>
      <c r="R51" s="13"/>
      <c r="S51" s="13"/>
      <c r="T51" s="13"/>
      <c r="U51" s="13"/>
      <c r="V51" s="13"/>
      <c r="W51" s="13"/>
    </row>
    <row r="52" ht="24" customHeight="1" spans="1:23">
      <c r="A52" s="13" t="s">
        <v>64</v>
      </c>
      <c r="B52" s="13"/>
      <c r="C52" s="13"/>
      <c r="D52" s="13"/>
      <c r="E52" s="13"/>
      <c r="F52" s="13"/>
      <c r="G52" s="13"/>
      <c r="H52" s="14"/>
      <c r="I52" s="14"/>
      <c r="J52" s="14"/>
      <c r="K52" s="14"/>
      <c r="L52" s="13"/>
      <c r="M52" s="13"/>
      <c r="N52" s="13"/>
      <c r="O52" s="13"/>
      <c r="P52" s="13"/>
      <c r="Q52" s="13"/>
      <c r="R52" s="13"/>
      <c r="S52" s="13"/>
      <c r="T52" s="13"/>
      <c r="U52" s="13"/>
      <c r="V52" s="13"/>
      <c r="W52" s="13"/>
    </row>
    <row r="53" ht="24" customHeight="1" spans="1:23">
      <c r="A53" s="13" t="s">
        <v>70</v>
      </c>
      <c r="B53" s="13" t="s">
        <v>19</v>
      </c>
      <c r="C53" s="13"/>
      <c r="D53" s="13"/>
      <c r="E53" s="13"/>
      <c r="F53" s="13"/>
      <c r="G53" s="13"/>
      <c r="H53" s="14"/>
      <c r="I53" s="14"/>
      <c r="J53" s="14"/>
      <c r="K53" s="14"/>
      <c r="L53" s="13"/>
      <c r="M53" s="13"/>
      <c r="N53" s="13"/>
      <c r="O53" s="13"/>
      <c r="P53" s="13"/>
      <c r="Q53" s="13"/>
      <c r="R53" s="13"/>
      <c r="S53" s="13"/>
      <c r="T53" s="13"/>
      <c r="U53" s="13"/>
      <c r="V53" s="13"/>
      <c r="W53" s="13"/>
    </row>
    <row r="54" ht="24" customHeight="1" spans="1:23">
      <c r="A54" s="13">
        <v>1</v>
      </c>
      <c r="B54" s="13"/>
      <c r="C54" s="13"/>
      <c r="D54" s="13"/>
      <c r="E54" s="13"/>
      <c r="F54" s="13"/>
      <c r="G54" s="13"/>
      <c r="H54" s="14"/>
      <c r="I54" s="14"/>
      <c r="J54" s="14"/>
      <c r="K54" s="14"/>
      <c r="L54" s="13"/>
      <c r="M54" s="13"/>
      <c r="N54" s="13"/>
      <c r="O54" s="13"/>
      <c r="P54" s="13"/>
      <c r="Q54" s="13"/>
      <c r="R54" s="13"/>
      <c r="S54" s="13"/>
      <c r="T54" s="13"/>
      <c r="U54" s="13"/>
      <c r="V54" s="13"/>
      <c r="W54" s="13"/>
    </row>
    <row r="55" ht="24" customHeight="1" spans="1:23">
      <c r="A55" s="13" t="s">
        <v>64</v>
      </c>
      <c r="B55" s="13"/>
      <c r="C55" s="13"/>
      <c r="D55" s="13"/>
      <c r="E55" s="13"/>
      <c r="F55" s="13"/>
      <c r="G55" s="13"/>
      <c r="H55" s="14"/>
      <c r="I55" s="14"/>
      <c r="J55" s="14"/>
      <c r="K55" s="14"/>
      <c r="L55" s="13"/>
      <c r="M55" s="13"/>
      <c r="N55" s="13"/>
      <c r="O55" s="13"/>
      <c r="P55" s="13"/>
      <c r="Q55" s="13"/>
      <c r="R55" s="13"/>
      <c r="S55" s="13"/>
      <c r="T55" s="13"/>
      <c r="U55" s="13"/>
      <c r="V55" s="13"/>
      <c r="W55" s="13"/>
    </row>
    <row r="56" ht="24" customHeight="1" spans="1:23">
      <c r="A56" s="13" t="s">
        <v>71</v>
      </c>
      <c r="B56" s="13" t="s">
        <v>20</v>
      </c>
      <c r="C56" s="13"/>
      <c r="D56" s="13"/>
      <c r="E56" s="13"/>
      <c r="F56" s="13"/>
      <c r="G56" s="13"/>
      <c r="H56" s="14"/>
      <c r="I56" s="14"/>
      <c r="J56" s="14"/>
      <c r="K56" s="14"/>
      <c r="L56" s="13"/>
      <c r="M56" s="13"/>
      <c r="N56" s="13"/>
      <c r="O56" s="13"/>
      <c r="P56" s="13"/>
      <c r="Q56" s="13"/>
      <c r="R56" s="13"/>
      <c r="S56" s="13"/>
      <c r="T56" s="13"/>
      <c r="U56" s="13"/>
      <c r="V56" s="13"/>
      <c r="W56" s="13"/>
    </row>
    <row r="57" ht="24" customHeight="1" spans="1:23">
      <c r="A57" s="13">
        <v>1</v>
      </c>
      <c r="B57" s="13"/>
      <c r="C57" s="13"/>
      <c r="D57" s="13"/>
      <c r="E57" s="13"/>
      <c r="F57" s="13"/>
      <c r="G57" s="13"/>
      <c r="H57" s="14"/>
      <c r="I57" s="14"/>
      <c r="J57" s="14"/>
      <c r="K57" s="14"/>
      <c r="L57" s="13"/>
      <c r="M57" s="13"/>
      <c r="N57" s="13"/>
      <c r="O57" s="13"/>
      <c r="P57" s="13"/>
      <c r="Q57" s="13"/>
      <c r="R57" s="13"/>
      <c r="S57" s="13"/>
      <c r="T57" s="13"/>
      <c r="U57" s="13"/>
      <c r="V57" s="13"/>
      <c r="W57" s="13"/>
    </row>
    <row r="58" ht="24" customHeight="1" spans="1:23">
      <c r="A58" s="13" t="s">
        <v>64</v>
      </c>
      <c r="B58" s="13"/>
      <c r="C58" s="13"/>
      <c r="D58" s="13"/>
      <c r="E58" s="13"/>
      <c r="F58" s="13"/>
      <c r="G58" s="13"/>
      <c r="H58" s="14"/>
      <c r="I58" s="14"/>
      <c r="J58" s="14"/>
      <c r="K58" s="14"/>
      <c r="L58" s="13"/>
      <c r="M58" s="13"/>
      <c r="N58" s="13"/>
      <c r="O58" s="13"/>
      <c r="P58" s="13"/>
      <c r="Q58" s="13"/>
      <c r="R58" s="13"/>
      <c r="S58" s="13"/>
      <c r="T58" s="13"/>
      <c r="U58" s="13"/>
      <c r="V58" s="13"/>
      <c r="W58" s="13"/>
    </row>
    <row r="59" ht="24" customHeight="1" spans="1:23">
      <c r="A59" s="13" t="s">
        <v>72</v>
      </c>
      <c r="B59" s="13" t="s">
        <v>21</v>
      </c>
      <c r="C59" s="13"/>
      <c r="D59" s="13"/>
      <c r="E59" s="13"/>
      <c r="F59" s="13"/>
      <c r="G59" s="13"/>
      <c r="H59" s="14"/>
      <c r="I59" s="14"/>
      <c r="J59" s="14"/>
      <c r="K59" s="14"/>
      <c r="L59" s="13"/>
      <c r="M59" s="13"/>
      <c r="N59" s="13"/>
      <c r="O59" s="13"/>
      <c r="P59" s="13"/>
      <c r="Q59" s="13"/>
      <c r="R59" s="13"/>
      <c r="S59" s="13"/>
      <c r="T59" s="13"/>
      <c r="U59" s="13"/>
      <c r="V59" s="13"/>
      <c r="W59" s="13"/>
    </row>
    <row r="60" ht="24" customHeight="1" spans="1:23">
      <c r="A60" s="13">
        <v>1</v>
      </c>
      <c r="B60" s="13"/>
      <c r="C60" s="13"/>
      <c r="D60" s="13"/>
      <c r="E60" s="13"/>
      <c r="F60" s="13"/>
      <c r="G60" s="13"/>
      <c r="H60" s="14"/>
      <c r="I60" s="14"/>
      <c r="J60" s="14"/>
      <c r="K60" s="14"/>
      <c r="L60" s="13"/>
      <c r="M60" s="13"/>
      <c r="N60" s="13"/>
      <c r="O60" s="13"/>
      <c r="P60" s="13"/>
      <c r="Q60" s="13"/>
      <c r="R60" s="13"/>
      <c r="S60" s="13"/>
      <c r="T60" s="13"/>
      <c r="U60" s="13"/>
      <c r="V60" s="13"/>
      <c r="W60" s="13"/>
    </row>
    <row r="61" ht="24" customHeight="1" spans="1:23">
      <c r="A61" s="13" t="s">
        <v>64</v>
      </c>
      <c r="B61" s="13"/>
      <c r="C61" s="13"/>
      <c r="D61" s="13"/>
      <c r="E61" s="13"/>
      <c r="F61" s="13"/>
      <c r="G61" s="13"/>
      <c r="H61" s="14"/>
      <c r="I61" s="14"/>
      <c r="J61" s="14"/>
      <c r="K61" s="14"/>
      <c r="L61" s="13"/>
      <c r="M61" s="13"/>
      <c r="N61" s="13"/>
      <c r="O61" s="13"/>
      <c r="P61" s="13"/>
      <c r="Q61" s="13"/>
      <c r="R61" s="13"/>
      <c r="S61" s="13"/>
      <c r="T61" s="13"/>
      <c r="U61" s="13"/>
      <c r="V61" s="13"/>
      <c r="W61" s="13"/>
    </row>
    <row r="62" ht="24" customHeight="1" spans="1:23">
      <c r="A62" s="13" t="s">
        <v>73</v>
      </c>
      <c r="B62" s="13" t="s">
        <v>22</v>
      </c>
      <c r="C62" s="13"/>
      <c r="D62" s="13"/>
      <c r="E62" s="13"/>
      <c r="F62" s="13"/>
      <c r="G62" s="13"/>
      <c r="H62" s="14"/>
      <c r="I62" s="14"/>
      <c r="J62" s="14"/>
      <c r="K62" s="14"/>
      <c r="L62" s="13"/>
      <c r="M62" s="13"/>
      <c r="N62" s="13"/>
      <c r="O62" s="13"/>
      <c r="P62" s="13"/>
      <c r="Q62" s="13"/>
      <c r="R62" s="13"/>
      <c r="S62" s="13"/>
      <c r="T62" s="13"/>
      <c r="U62" s="13"/>
      <c r="V62" s="13"/>
      <c r="W62" s="13"/>
    </row>
    <row r="63" ht="24" customHeight="1" spans="1:23">
      <c r="A63" s="13">
        <v>1</v>
      </c>
      <c r="B63" s="13"/>
      <c r="C63" s="13"/>
      <c r="D63" s="13"/>
      <c r="E63" s="13"/>
      <c r="F63" s="13"/>
      <c r="G63" s="13"/>
      <c r="H63" s="14"/>
      <c r="I63" s="14"/>
      <c r="J63" s="14"/>
      <c r="K63" s="14"/>
      <c r="L63" s="13"/>
      <c r="M63" s="13"/>
      <c r="N63" s="13"/>
      <c r="O63" s="13"/>
      <c r="P63" s="13"/>
      <c r="Q63" s="13"/>
      <c r="R63" s="13"/>
      <c r="S63" s="13"/>
      <c r="T63" s="13"/>
      <c r="U63" s="13"/>
      <c r="V63" s="13"/>
      <c r="W63" s="13"/>
    </row>
    <row r="64" ht="24" customHeight="1" spans="1:23">
      <c r="A64" s="13" t="s">
        <v>64</v>
      </c>
      <c r="B64" s="13"/>
      <c r="C64" s="13"/>
      <c r="D64" s="13"/>
      <c r="E64" s="13"/>
      <c r="F64" s="13"/>
      <c r="G64" s="13"/>
      <c r="H64" s="14"/>
      <c r="I64" s="14"/>
      <c r="J64" s="14"/>
      <c r="K64" s="14"/>
      <c r="L64" s="13"/>
      <c r="M64" s="13"/>
      <c r="N64" s="13"/>
      <c r="O64" s="13"/>
      <c r="P64" s="13"/>
      <c r="Q64" s="13"/>
      <c r="R64" s="13"/>
      <c r="S64" s="13"/>
      <c r="T64" s="13"/>
      <c r="U64" s="13"/>
      <c r="V64" s="13"/>
      <c r="W64" s="13"/>
    </row>
    <row r="65" s="1" customFormat="1" ht="24" customHeight="1" spans="1:23">
      <c r="A65" s="9" t="s">
        <v>74</v>
      </c>
      <c r="B65" s="9" t="s">
        <v>23</v>
      </c>
      <c r="C65" s="9"/>
      <c r="D65" s="9"/>
      <c r="E65" s="9"/>
      <c r="F65" s="9"/>
      <c r="G65" s="9"/>
      <c r="H65" s="12">
        <f>I65+J65+K65</f>
        <v>14252643.4</v>
      </c>
      <c r="I65" s="12">
        <f t="shared" ref="I65:K65" si="6">SUM(I66:I99)</f>
        <v>3180656.4</v>
      </c>
      <c r="J65" s="12">
        <f t="shared" si="6"/>
        <v>3571005.07</v>
      </c>
      <c r="K65" s="12">
        <f t="shared" si="6"/>
        <v>7500981.93</v>
      </c>
      <c r="L65" s="9"/>
      <c r="M65" s="9"/>
      <c r="N65" s="9"/>
      <c r="O65" s="9"/>
      <c r="P65" s="9"/>
      <c r="Q65" s="9"/>
      <c r="R65" s="9"/>
      <c r="S65" s="9"/>
      <c r="T65" s="9"/>
      <c r="U65" s="9"/>
      <c r="V65" s="9"/>
      <c r="W65" s="9"/>
    </row>
    <row r="66" ht="24" customHeight="1" spans="1:23">
      <c r="A66" s="13">
        <v>1</v>
      </c>
      <c r="B66" s="13" t="s">
        <v>646</v>
      </c>
      <c r="C66" s="13" t="s">
        <v>107</v>
      </c>
      <c r="D66" s="13"/>
      <c r="E66" s="13"/>
      <c r="F66" s="21" t="s">
        <v>36</v>
      </c>
      <c r="G66" s="21" t="s">
        <v>607</v>
      </c>
      <c r="H66" s="22">
        <f t="shared" ref="H66:H99" si="7">I66+J66+K66</f>
        <v>36.68</v>
      </c>
      <c r="I66" s="22"/>
      <c r="J66" s="22">
        <v>36.68</v>
      </c>
      <c r="K66" s="22"/>
      <c r="L66" s="21"/>
      <c r="M66" s="13"/>
      <c r="N66" s="13"/>
      <c r="O66" s="13"/>
      <c r="P66" s="13"/>
      <c r="Q66" s="13"/>
      <c r="R66" s="13"/>
      <c r="S66" s="13"/>
      <c r="T66" s="13"/>
      <c r="U66" s="13"/>
      <c r="V66" s="13"/>
      <c r="W66" s="13"/>
    </row>
    <row r="67" ht="24" customHeight="1" spans="1:23">
      <c r="A67" s="13">
        <v>2</v>
      </c>
      <c r="B67" s="13" t="s">
        <v>647</v>
      </c>
      <c r="C67" s="13" t="s">
        <v>107</v>
      </c>
      <c r="D67" s="13"/>
      <c r="E67" s="13"/>
      <c r="F67" s="21" t="s">
        <v>36</v>
      </c>
      <c r="G67" s="21" t="s">
        <v>607</v>
      </c>
      <c r="H67" s="22">
        <f t="shared" si="7"/>
        <v>39.89</v>
      </c>
      <c r="I67" s="22"/>
      <c r="J67" s="22">
        <v>39.89</v>
      </c>
      <c r="K67" s="22"/>
      <c r="L67" s="21"/>
      <c r="M67" s="13"/>
      <c r="N67" s="13"/>
      <c r="O67" s="13"/>
      <c r="P67" s="13"/>
      <c r="Q67" s="13"/>
      <c r="R67" s="13"/>
      <c r="S67" s="13"/>
      <c r="T67" s="13"/>
      <c r="U67" s="13"/>
      <c r="V67" s="13"/>
      <c r="W67" s="13"/>
    </row>
    <row r="68" ht="24" customHeight="1" spans="1:23">
      <c r="A68" s="13">
        <v>3</v>
      </c>
      <c r="B68" s="13" t="s">
        <v>648</v>
      </c>
      <c r="C68" s="13" t="s">
        <v>127</v>
      </c>
      <c r="D68" s="13"/>
      <c r="E68" s="13"/>
      <c r="F68" s="13"/>
      <c r="G68" s="13"/>
      <c r="H68" s="14">
        <f t="shared" si="7"/>
        <v>192.331064</v>
      </c>
      <c r="I68" s="14"/>
      <c r="J68" s="14"/>
      <c r="K68" s="14">
        <v>192.331064</v>
      </c>
      <c r="L68" s="13"/>
      <c r="M68" s="13"/>
      <c r="N68" s="13"/>
      <c r="O68" s="13"/>
      <c r="P68" s="13"/>
      <c r="Q68" s="13"/>
      <c r="R68" s="13"/>
      <c r="S68" s="13"/>
      <c r="T68" s="13"/>
      <c r="U68" s="13"/>
      <c r="V68" s="13"/>
      <c r="W68" s="13"/>
    </row>
    <row r="69" ht="24" customHeight="1" spans="1:23">
      <c r="A69" s="13">
        <v>4</v>
      </c>
      <c r="B69" s="13" t="s">
        <v>649</v>
      </c>
      <c r="C69" s="13" t="s">
        <v>127</v>
      </c>
      <c r="D69" s="13"/>
      <c r="E69" s="13"/>
      <c r="F69" s="13"/>
      <c r="G69" s="13"/>
      <c r="H69" s="14">
        <f t="shared" si="7"/>
        <v>248.377547</v>
      </c>
      <c r="I69" s="14">
        <v>26.810477</v>
      </c>
      <c r="J69" s="14">
        <v>45.836467</v>
      </c>
      <c r="K69" s="14">
        <v>175.730603</v>
      </c>
      <c r="L69" s="13"/>
      <c r="M69" s="13"/>
      <c r="N69" s="13"/>
      <c r="O69" s="13"/>
      <c r="P69" s="13"/>
      <c r="Q69" s="13"/>
      <c r="R69" s="13"/>
      <c r="S69" s="13"/>
      <c r="T69" s="13"/>
      <c r="U69" s="13"/>
      <c r="V69" s="13"/>
      <c r="W69" s="13"/>
    </row>
    <row r="70" ht="24" customHeight="1" spans="1:23">
      <c r="A70" s="13">
        <v>5</v>
      </c>
      <c r="B70" s="13" t="s">
        <v>650</v>
      </c>
      <c r="C70" s="13" t="s">
        <v>127</v>
      </c>
      <c r="D70" s="13"/>
      <c r="E70" s="13"/>
      <c r="F70" s="13"/>
      <c r="G70" s="13"/>
      <c r="H70" s="14">
        <f t="shared" si="7"/>
        <v>67.24538</v>
      </c>
      <c r="I70" s="14"/>
      <c r="J70" s="14"/>
      <c r="K70" s="14">
        <v>67.24538</v>
      </c>
      <c r="L70" s="13"/>
      <c r="M70" s="13"/>
      <c r="N70" s="13"/>
      <c r="O70" s="13"/>
      <c r="P70" s="13"/>
      <c r="Q70" s="13"/>
      <c r="R70" s="13"/>
      <c r="S70" s="13"/>
      <c r="T70" s="13"/>
      <c r="U70" s="13"/>
      <c r="V70" s="13"/>
      <c r="W70" s="13"/>
    </row>
    <row r="71" ht="24" customHeight="1" spans="1:23">
      <c r="A71" s="13">
        <v>6</v>
      </c>
      <c r="B71" s="13" t="s">
        <v>651</v>
      </c>
      <c r="C71" s="13" t="s">
        <v>127</v>
      </c>
      <c r="D71" s="13"/>
      <c r="E71" s="13"/>
      <c r="F71" s="13"/>
      <c r="G71" s="13"/>
      <c r="H71" s="14">
        <f t="shared" si="7"/>
        <v>80.995478</v>
      </c>
      <c r="I71" s="14">
        <v>80.995478</v>
      </c>
      <c r="J71" s="14"/>
      <c r="K71" s="14"/>
      <c r="L71" s="13"/>
      <c r="M71" s="13"/>
      <c r="N71" s="13"/>
      <c r="O71" s="13"/>
      <c r="P71" s="13"/>
      <c r="Q71" s="13"/>
      <c r="R71" s="13"/>
      <c r="S71" s="13"/>
      <c r="T71" s="13"/>
      <c r="U71" s="13"/>
      <c r="V71" s="13"/>
      <c r="W71" s="13"/>
    </row>
    <row r="72" ht="24" customHeight="1" spans="1:23">
      <c r="A72" s="13">
        <v>7</v>
      </c>
      <c r="B72" s="13" t="s">
        <v>652</v>
      </c>
      <c r="C72" s="13" t="s">
        <v>127</v>
      </c>
      <c r="D72" s="13"/>
      <c r="E72" s="13"/>
      <c r="F72" s="13"/>
      <c r="G72" s="13"/>
      <c r="H72" s="14">
        <f t="shared" si="7"/>
        <v>290.917824</v>
      </c>
      <c r="I72" s="14"/>
      <c r="J72" s="14">
        <v>290.917824</v>
      </c>
      <c r="K72" s="14"/>
      <c r="L72" s="13"/>
      <c r="M72" s="13"/>
      <c r="N72" s="13"/>
      <c r="O72" s="13"/>
      <c r="P72" s="13"/>
      <c r="Q72" s="13"/>
      <c r="R72" s="13"/>
      <c r="S72" s="13"/>
      <c r="T72" s="13"/>
      <c r="U72" s="13"/>
      <c r="V72" s="13"/>
      <c r="W72" s="13"/>
    </row>
    <row r="73" ht="24" customHeight="1" spans="1:23">
      <c r="A73" s="13">
        <v>8</v>
      </c>
      <c r="B73" s="13" t="s">
        <v>653</v>
      </c>
      <c r="C73" s="13" t="s">
        <v>127</v>
      </c>
      <c r="D73" s="13"/>
      <c r="E73" s="13"/>
      <c r="F73" s="13"/>
      <c r="G73" s="13"/>
      <c r="H73" s="14">
        <f t="shared" si="7"/>
        <v>28.439754</v>
      </c>
      <c r="I73" s="14">
        <v>17.194045</v>
      </c>
      <c r="J73" s="14">
        <v>11.245709</v>
      </c>
      <c r="K73" s="14"/>
      <c r="L73" s="13"/>
      <c r="M73" s="13"/>
      <c r="N73" s="13"/>
      <c r="O73" s="13"/>
      <c r="P73" s="13"/>
      <c r="Q73" s="13"/>
      <c r="R73" s="13"/>
      <c r="S73" s="13"/>
      <c r="T73" s="13"/>
      <c r="U73" s="13"/>
      <c r="V73" s="13"/>
      <c r="W73" s="13"/>
    </row>
    <row r="74" ht="24" customHeight="1" spans="1:23">
      <c r="A74" s="13">
        <v>9</v>
      </c>
      <c r="B74" s="13" t="s">
        <v>654</v>
      </c>
      <c r="C74" s="13" t="s">
        <v>127</v>
      </c>
      <c r="D74" s="13"/>
      <c r="E74" s="13"/>
      <c r="F74" s="13"/>
      <c r="G74" s="13"/>
      <c r="H74" s="14">
        <f t="shared" si="7"/>
        <v>99.889867</v>
      </c>
      <c r="I74" s="14"/>
      <c r="J74" s="14">
        <v>60</v>
      </c>
      <c r="K74" s="14">
        <v>39.889867</v>
      </c>
      <c r="L74" s="13"/>
      <c r="M74" s="13"/>
      <c r="N74" s="13"/>
      <c r="O74" s="13"/>
      <c r="P74" s="13"/>
      <c r="Q74" s="13"/>
      <c r="R74" s="13"/>
      <c r="S74" s="13"/>
      <c r="T74" s="13"/>
      <c r="U74" s="13"/>
      <c r="V74" s="13"/>
      <c r="W74" s="13"/>
    </row>
    <row r="75" ht="24" customHeight="1" spans="1:23">
      <c r="A75" s="13">
        <v>10</v>
      </c>
      <c r="B75" s="13" t="s">
        <v>655</v>
      </c>
      <c r="C75" s="13" t="s">
        <v>127</v>
      </c>
      <c r="D75" s="13"/>
      <c r="E75" s="13"/>
      <c r="F75" s="13"/>
      <c r="G75" s="13"/>
      <c r="H75" s="14">
        <f t="shared" si="7"/>
        <v>22.609793</v>
      </c>
      <c r="I75" s="14"/>
      <c r="J75" s="14"/>
      <c r="K75" s="14">
        <v>22.609793</v>
      </c>
      <c r="L75" s="13"/>
      <c r="M75" s="13"/>
      <c r="N75" s="13"/>
      <c r="O75" s="13"/>
      <c r="P75" s="13"/>
      <c r="Q75" s="13"/>
      <c r="R75" s="13"/>
      <c r="S75" s="13"/>
      <c r="T75" s="13"/>
      <c r="U75" s="13"/>
      <c r="V75" s="13"/>
      <c r="W75" s="13"/>
    </row>
    <row r="76" ht="24" customHeight="1" spans="1:23">
      <c r="A76" s="13">
        <v>11</v>
      </c>
      <c r="B76" s="13" t="s">
        <v>656</v>
      </c>
      <c r="C76" s="13" t="s">
        <v>127</v>
      </c>
      <c r="D76" s="13"/>
      <c r="E76" s="13"/>
      <c r="F76" s="13"/>
      <c r="G76" s="13"/>
      <c r="H76" s="14">
        <f t="shared" si="7"/>
        <v>26.683293</v>
      </c>
      <c r="I76" s="14"/>
      <c r="J76" s="14"/>
      <c r="K76" s="14">
        <v>26.683293</v>
      </c>
      <c r="L76" s="13"/>
      <c r="M76" s="13"/>
      <c r="N76" s="13"/>
      <c r="O76" s="13"/>
      <c r="P76" s="13"/>
      <c r="Q76" s="13"/>
      <c r="R76" s="13"/>
      <c r="S76" s="13"/>
      <c r="T76" s="13"/>
      <c r="U76" s="13"/>
      <c r="V76" s="13"/>
      <c r="W76" s="13"/>
    </row>
    <row r="77" ht="24" customHeight="1" spans="1:23">
      <c r="A77" s="13">
        <v>12</v>
      </c>
      <c r="B77" s="13" t="s">
        <v>657</v>
      </c>
      <c r="C77" s="13" t="s">
        <v>137</v>
      </c>
      <c r="D77" s="13"/>
      <c r="E77" s="13"/>
      <c r="F77" s="13"/>
      <c r="G77" s="13"/>
      <c r="H77" s="14">
        <f t="shared" si="7"/>
        <v>58.46</v>
      </c>
      <c r="I77" s="14">
        <v>58.46</v>
      </c>
      <c r="J77" s="14"/>
      <c r="K77" s="14"/>
      <c r="L77" s="13"/>
      <c r="M77" s="13"/>
      <c r="N77" s="13"/>
      <c r="O77" s="13"/>
      <c r="P77" s="13"/>
      <c r="Q77" s="13"/>
      <c r="R77" s="13"/>
      <c r="S77" s="13"/>
      <c r="T77" s="13"/>
      <c r="U77" s="13"/>
      <c r="V77" s="13"/>
      <c r="W77" s="13"/>
    </row>
    <row r="78" ht="24" customHeight="1" spans="1:23">
      <c r="A78" s="13">
        <v>13</v>
      </c>
      <c r="B78" s="13" t="s">
        <v>658</v>
      </c>
      <c r="C78" s="13" t="s">
        <v>137</v>
      </c>
      <c r="D78" s="13"/>
      <c r="E78" s="13"/>
      <c r="F78" s="13"/>
      <c r="G78" s="13"/>
      <c r="H78" s="14">
        <f t="shared" si="7"/>
        <v>54.2</v>
      </c>
      <c r="I78" s="14">
        <v>54.2</v>
      </c>
      <c r="J78" s="14"/>
      <c r="K78" s="14"/>
      <c r="L78" s="13"/>
      <c r="M78" s="13"/>
      <c r="N78" s="13"/>
      <c r="O78" s="13"/>
      <c r="P78" s="13"/>
      <c r="Q78" s="13"/>
      <c r="R78" s="13"/>
      <c r="S78" s="13"/>
      <c r="T78" s="13"/>
      <c r="U78" s="13"/>
      <c r="V78" s="13"/>
      <c r="W78" s="13"/>
    </row>
    <row r="79" ht="24" customHeight="1" spans="1:23">
      <c r="A79" s="13">
        <v>14</v>
      </c>
      <c r="B79" s="13" t="s">
        <v>659</v>
      </c>
      <c r="C79" s="13" t="s">
        <v>137</v>
      </c>
      <c r="D79" s="13"/>
      <c r="E79" s="13"/>
      <c r="F79" s="13"/>
      <c r="G79" s="13"/>
      <c r="H79" s="14">
        <f t="shared" si="7"/>
        <v>40.25</v>
      </c>
      <c r="I79" s="14">
        <v>40.25</v>
      </c>
      <c r="J79" s="14"/>
      <c r="K79" s="14"/>
      <c r="L79" s="13"/>
      <c r="M79" s="13"/>
      <c r="N79" s="13"/>
      <c r="O79" s="13"/>
      <c r="P79" s="13"/>
      <c r="Q79" s="13"/>
      <c r="R79" s="13"/>
      <c r="S79" s="13"/>
      <c r="T79" s="13"/>
      <c r="U79" s="13"/>
      <c r="V79" s="13"/>
      <c r="W79" s="13"/>
    </row>
    <row r="80" ht="24" customHeight="1" spans="1:23">
      <c r="A80" s="13">
        <v>15</v>
      </c>
      <c r="B80" s="13" t="s">
        <v>204</v>
      </c>
      <c r="C80" s="13" t="s">
        <v>137</v>
      </c>
      <c r="D80" s="13"/>
      <c r="E80" s="13"/>
      <c r="F80" s="13"/>
      <c r="G80" s="13"/>
      <c r="H80" s="14">
        <f t="shared" si="7"/>
        <v>43.88</v>
      </c>
      <c r="I80" s="14">
        <v>43.88</v>
      </c>
      <c r="J80" s="14">
        <v>0</v>
      </c>
      <c r="K80" s="14"/>
      <c r="L80" s="13"/>
      <c r="M80" s="13"/>
      <c r="N80" s="13"/>
      <c r="O80" s="13"/>
      <c r="P80" s="13"/>
      <c r="Q80" s="13"/>
      <c r="R80" s="13"/>
      <c r="S80" s="13"/>
      <c r="T80" s="13"/>
      <c r="U80" s="13"/>
      <c r="V80" s="13"/>
      <c r="W80" s="13"/>
    </row>
    <row r="81" ht="24" customHeight="1" spans="1:23">
      <c r="A81" s="13">
        <v>16</v>
      </c>
      <c r="B81" s="13" t="s">
        <v>206</v>
      </c>
      <c r="C81" s="13" t="s">
        <v>137</v>
      </c>
      <c r="D81" s="13"/>
      <c r="E81" s="13"/>
      <c r="F81" s="13"/>
      <c r="G81" s="13"/>
      <c r="H81" s="14">
        <f t="shared" si="7"/>
        <v>70.97</v>
      </c>
      <c r="I81" s="14">
        <v>36.17</v>
      </c>
      <c r="J81" s="14">
        <v>34.8</v>
      </c>
      <c r="K81" s="14"/>
      <c r="L81" s="13"/>
      <c r="M81" s="13"/>
      <c r="N81" s="13"/>
      <c r="O81" s="13"/>
      <c r="P81" s="13"/>
      <c r="Q81" s="13"/>
      <c r="R81" s="13"/>
      <c r="S81" s="13"/>
      <c r="T81" s="13"/>
      <c r="U81" s="13"/>
      <c r="V81" s="13"/>
      <c r="W81" s="13"/>
    </row>
    <row r="82" ht="24" customHeight="1" spans="1:23">
      <c r="A82" s="13">
        <v>17</v>
      </c>
      <c r="B82" s="13" t="s">
        <v>660</v>
      </c>
      <c r="C82" s="13" t="s">
        <v>137</v>
      </c>
      <c r="D82" s="13"/>
      <c r="E82" s="13"/>
      <c r="F82" s="13"/>
      <c r="G82" s="13"/>
      <c r="H82" s="14">
        <f t="shared" si="7"/>
        <v>540</v>
      </c>
      <c r="I82" s="14">
        <v>263.83</v>
      </c>
      <c r="J82" s="14">
        <v>276.17</v>
      </c>
      <c r="K82" s="14"/>
      <c r="L82" s="13"/>
      <c r="M82" s="13"/>
      <c r="N82" s="13"/>
      <c r="O82" s="13"/>
      <c r="P82" s="13"/>
      <c r="Q82" s="13"/>
      <c r="R82" s="13"/>
      <c r="S82" s="13"/>
      <c r="T82" s="13"/>
      <c r="U82" s="13"/>
      <c r="V82" s="13"/>
      <c r="W82" s="13"/>
    </row>
    <row r="83" ht="24" customHeight="1" spans="1:23">
      <c r="A83" s="13">
        <v>18</v>
      </c>
      <c r="B83" s="13" t="s">
        <v>661</v>
      </c>
      <c r="C83" s="13" t="s">
        <v>137</v>
      </c>
      <c r="D83" s="13"/>
      <c r="E83" s="13"/>
      <c r="F83" s="13"/>
      <c r="G83" s="13"/>
      <c r="H83" s="14">
        <f t="shared" si="7"/>
        <v>140</v>
      </c>
      <c r="I83" s="14"/>
      <c r="J83" s="14">
        <v>140</v>
      </c>
      <c r="K83" s="14"/>
      <c r="L83" s="13"/>
      <c r="M83" s="13"/>
      <c r="N83" s="13"/>
      <c r="O83" s="13"/>
      <c r="P83" s="13"/>
      <c r="Q83" s="13"/>
      <c r="R83" s="13"/>
      <c r="S83" s="13"/>
      <c r="T83" s="13"/>
      <c r="U83" s="13"/>
      <c r="V83" s="13"/>
      <c r="W83" s="13"/>
    </row>
    <row r="84" ht="24" customHeight="1" spans="1:23">
      <c r="A84" s="13">
        <v>19</v>
      </c>
      <c r="B84" s="13" t="s">
        <v>202</v>
      </c>
      <c r="C84" s="13" t="s">
        <v>137</v>
      </c>
      <c r="D84" s="13"/>
      <c r="E84" s="13"/>
      <c r="F84" s="13"/>
      <c r="G84" s="13"/>
      <c r="H84" s="14">
        <f t="shared" si="7"/>
        <v>104.14</v>
      </c>
      <c r="I84" s="14">
        <v>34.61</v>
      </c>
      <c r="J84" s="14">
        <v>69.53</v>
      </c>
      <c r="K84" s="14"/>
      <c r="L84" s="13"/>
      <c r="M84" s="13"/>
      <c r="N84" s="13"/>
      <c r="O84" s="13"/>
      <c r="P84" s="13"/>
      <c r="Q84" s="13"/>
      <c r="R84" s="13"/>
      <c r="S84" s="13"/>
      <c r="T84" s="13"/>
      <c r="U84" s="13"/>
      <c r="V84" s="13"/>
      <c r="W84" s="13"/>
    </row>
    <row r="85" ht="24" customHeight="1" spans="1:23">
      <c r="A85" s="13">
        <v>20</v>
      </c>
      <c r="B85" s="13" t="s">
        <v>662</v>
      </c>
      <c r="C85" s="13" t="s">
        <v>116</v>
      </c>
      <c r="D85" s="13"/>
      <c r="E85" s="13"/>
      <c r="F85" s="13" t="s">
        <v>36</v>
      </c>
      <c r="G85" s="13" t="s">
        <v>629</v>
      </c>
      <c r="H85" s="14">
        <f t="shared" si="7"/>
        <v>1250000</v>
      </c>
      <c r="I85" s="14"/>
      <c r="J85" s="14"/>
      <c r="K85" s="14">
        <v>1250000</v>
      </c>
      <c r="L85" s="13"/>
      <c r="M85" s="13"/>
      <c r="N85" s="13"/>
      <c r="O85" s="13"/>
      <c r="P85" s="13"/>
      <c r="Q85" s="13"/>
      <c r="R85" s="13"/>
      <c r="S85" s="13"/>
      <c r="T85" s="13"/>
      <c r="U85" s="13"/>
      <c r="V85" s="13"/>
      <c r="W85" s="13"/>
    </row>
    <row r="86" ht="24" customHeight="1" spans="1:23">
      <c r="A86" s="13">
        <v>21</v>
      </c>
      <c r="B86" s="13" t="s">
        <v>663</v>
      </c>
      <c r="C86" s="13" t="s">
        <v>116</v>
      </c>
      <c r="D86" s="13"/>
      <c r="E86" s="13"/>
      <c r="F86" s="13" t="s">
        <v>36</v>
      </c>
      <c r="G86" s="13" t="s">
        <v>629</v>
      </c>
      <c r="H86" s="14">
        <f t="shared" si="7"/>
        <v>900000</v>
      </c>
      <c r="I86" s="14"/>
      <c r="J86" s="14"/>
      <c r="K86" s="14">
        <v>900000</v>
      </c>
      <c r="L86" s="13"/>
      <c r="M86" s="13"/>
      <c r="N86" s="13"/>
      <c r="O86" s="13"/>
      <c r="P86" s="13"/>
      <c r="Q86" s="13"/>
      <c r="R86" s="13"/>
      <c r="S86" s="13"/>
      <c r="T86" s="13"/>
      <c r="U86" s="13"/>
      <c r="V86" s="13"/>
      <c r="W86" s="13"/>
    </row>
    <row r="87" ht="24" customHeight="1" spans="1:23">
      <c r="A87" s="13">
        <v>22</v>
      </c>
      <c r="B87" s="13" t="s">
        <v>664</v>
      </c>
      <c r="C87" s="13" t="s">
        <v>116</v>
      </c>
      <c r="D87" s="13"/>
      <c r="E87" s="13"/>
      <c r="F87" s="13" t="s">
        <v>36</v>
      </c>
      <c r="G87" s="13" t="s">
        <v>629</v>
      </c>
      <c r="H87" s="14">
        <f t="shared" si="7"/>
        <v>300000</v>
      </c>
      <c r="I87" s="14"/>
      <c r="J87" s="14"/>
      <c r="K87" s="14">
        <v>300000</v>
      </c>
      <c r="L87" s="13"/>
      <c r="M87" s="13"/>
      <c r="N87" s="13"/>
      <c r="O87" s="13"/>
      <c r="P87" s="13"/>
      <c r="Q87" s="13"/>
      <c r="R87" s="13"/>
      <c r="S87" s="13"/>
      <c r="T87" s="13"/>
      <c r="U87" s="13"/>
      <c r="V87" s="13"/>
      <c r="W87" s="13"/>
    </row>
    <row r="88" ht="24" customHeight="1" spans="1:23">
      <c r="A88" s="13">
        <v>23</v>
      </c>
      <c r="B88" s="13" t="s">
        <v>665</v>
      </c>
      <c r="C88" s="13" t="s">
        <v>116</v>
      </c>
      <c r="D88" s="13"/>
      <c r="E88" s="13"/>
      <c r="F88" s="13" t="s">
        <v>36</v>
      </c>
      <c r="G88" s="13" t="s">
        <v>631</v>
      </c>
      <c r="H88" s="14">
        <f t="shared" si="7"/>
        <v>489600</v>
      </c>
      <c r="I88" s="14"/>
      <c r="J88" s="14">
        <v>489600</v>
      </c>
      <c r="K88" s="14"/>
      <c r="L88" s="13"/>
      <c r="M88" s="13"/>
      <c r="N88" s="13"/>
      <c r="O88" s="13"/>
      <c r="P88" s="13"/>
      <c r="Q88" s="13"/>
      <c r="R88" s="13"/>
      <c r="S88" s="13"/>
      <c r="T88" s="13"/>
      <c r="U88" s="13"/>
      <c r="V88" s="13"/>
      <c r="W88" s="13"/>
    </row>
    <row r="89" ht="24" customHeight="1" spans="1:23">
      <c r="A89" s="13">
        <v>24</v>
      </c>
      <c r="B89" s="13" t="s">
        <v>666</v>
      </c>
      <c r="C89" s="13" t="s">
        <v>116</v>
      </c>
      <c r="D89" s="13"/>
      <c r="E89" s="13"/>
      <c r="F89" s="13" t="s">
        <v>36</v>
      </c>
      <c r="G89" s="13" t="s">
        <v>629</v>
      </c>
      <c r="H89" s="14">
        <f t="shared" si="7"/>
        <v>1300000</v>
      </c>
      <c r="I89" s="14">
        <v>1190000</v>
      </c>
      <c r="J89" s="14">
        <v>110000</v>
      </c>
      <c r="K89" s="14"/>
      <c r="L89" s="13"/>
      <c r="M89" s="13"/>
      <c r="N89" s="13"/>
      <c r="O89" s="13"/>
      <c r="P89" s="13"/>
      <c r="Q89" s="13"/>
      <c r="R89" s="13"/>
      <c r="S89" s="13"/>
      <c r="T89" s="13"/>
      <c r="U89" s="13"/>
      <c r="V89" s="13"/>
      <c r="W89" s="13"/>
    </row>
    <row r="90" ht="24" customHeight="1" spans="1:23">
      <c r="A90" s="13">
        <v>25</v>
      </c>
      <c r="B90" s="13" t="s">
        <v>667</v>
      </c>
      <c r="C90" s="13" t="s">
        <v>116</v>
      </c>
      <c r="D90" s="13"/>
      <c r="E90" s="13"/>
      <c r="F90" s="13" t="s">
        <v>36</v>
      </c>
      <c r="G90" s="13" t="s">
        <v>629</v>
      </c>
      <c r="H90" s="14">
        <f t="shared" si="7"/>
        <v>200000</v>
      </c>
      <c r="I90" s="14"/>
      <c r="J90" s="14"/>
      <c r="K90" s="14">
        <v>200000</v>
      </c>
      <c r="L90" s="13"/>
      <c r="M90" s="13"/>
      <c r="N90" s="13"/>
      <c r="O90" s="13"/>
      <c r="P90" s="13"/>
      <c r="Q90" s="13"/>
      <c r="R90" s="13"/>
      <c r="S90" s="13"/>
      <c r="T90" s="13"/>
      <c r="U90" s="13"/>
      <c r="V90" s="13"/>
      <c r="W90" s="13"/>
    </row>
    <row r="91" ht="24" customHeight="1" spans="1:23">
      <c r="A91" s="13">
        <v>26</v>
      </c>
      <c r="B91" s="13" t="s">
        <v>668</v>
      </c>
      <c r="C91" s="13" t="s">
        <v>116</v>
      </c>
      <c r="D91" s="13"/>
      <c r="E91" s="13"/>
      <c r="F91" s="13" t="s">
        <v>36</v>
      </c>
      <c r="G91" s="13" t="s">
        <v>629</v>
      </c>
      <c r="H91" s="14">
        <f t="shared" si="7"/>
        <v>260000</v>
      </c>
      <c r="I91" s="14"/>
      <c r="J91" s="14"/>
      <c r="K91" s="14">
        <v>260000</v>
      </c>
      <c r="L91" s="13"/>
      <c r="M91" s="13"/>
      <c r="N91" s="13"/>
      <c r="O91" s="13"/>
      <c r="P91" s="13"/>
      <c r="Q91" s="13"/>
      <c r="R91" s="13"/>
      <c r="S91" s="13"/>
      <c r="T91" s="13"/>
      <c r="U91" s="13"/>
      <c r="V91" s="13"/>
      <c r="W91" s="13"/>
    </row>
    <row r="92" ht="24" customHeight="1" spans="1:23">
      <c r="A92" s="13">
        <v>27</v>
      </c>
      <c r="B92" s="13" t="s">
        <v>669</v>
      </c>
      <c r="C92" s="13" t="s">
        <v>116</v>
      </c>
      <c r="D92" s="13"/>
      <c r="E92" s="13"/>
      <c r="F92" s="13" t="s">
        <v>36</v>
      </c>
      <c r="G92" s="13" t="s">
        <v>631</v>
      </c>
      <c r="H92" s="14">
        <f t="shared" si="7"/>
        <v>590400</v>
      </c>
      <c r="I92" s="14"/>
      <c r="J92" s="14">
        <v>190400</v>
      </c>
      <c r="K92" s="14">
        <v>400000</v>
      </c>
      <c r="L92" s="13"/>
      <c r="M92" s="13"/>
      <c r="N92" s="13"/>
      <c r="O92" s="13"/>
      <c r="P92" s="13"/>
      <c r="Q92" s="13"/>
      <c r="R92" s="13"/>
      <c r="S92" s="13"/>
      <c r="T92" s="13"/>
      <c r="U92" s="13"/>
      <c r="V92" s="13"/>
      <c r="W92" s="13"/>
    </row>
    <row r="93" ht="24" customHeight="1" spans="1:23">
      <c r="A93" s="13">
        <v>28</v>
      </c>
      <c r="B93" s="13" t="s">
        <v>670</v>
      </c>
      <c r="C93" s="13" t="s">
        <v>116</v>
      </c>
      <c r="D93" s="13"/>
      <c r="E93" s="13"/>
      <c r="F93" s="13" t="s">
        <v>36</v>
      </c>
      <c r="G93" s="13" t="s">
        <v>631</v>
      </c>
      <c r="H93" s="14">
        <f t="shared" si="7"/>
        <v>737837.49</v>
      </c>
      <c r="I93" s="14"/>
      <c r="J93" s="14"/>
      <c r="K93" s="14">
        <v>737837.49</v>
      </c>
      <c r="L93" s="13"/>
      <c r="M93" s="13"/>
      <c r="N93" s="13"/>
      <c r="O93" s="13"/>
      <c r="P93" s="13"/>
      <c r="Q93" s="13"/>
      <c r="R93" s="13"/>
      <c r="S93" s="13"/>
      <c r="T93" s="13"/>
      <c r="U93" s="13"/>
      <c r="V93" s="13"/>
      <c r="W93" s="13"/>
    </row>
    <row r="94" ht="24" customHeight="1" spans="1:23">
      <c r="A94" s="13">
        <v>29</v>
      </c>
      <c r="B94" s="13" t="s">
        <v>671</v>
      </c>
      <c r="C94" s="13" t="s">
        <v>116</v>
      </c>
      <c r="D94" s="13"/>
      <c r="E94" s="13"/>
      <c r="F94" s="13" t="s">
        <v>36</v>
      </c>
      <c r="G94" s="13" t="s">
        <v>631</v>
      </c>
      <c r="H94" s="14">
        <f t="shared" si="7"/>
        <v>1587200</v>
      </c>
      <c r="I94" s="14"/>
      <c r="J94" s="14">
        <v>30000</v>
      </c>
      <c r="K94" s="14">
        <v>1557200</v>
      </c>
      <c r="L94" s="13"/>
      <c r="M94" s="13"/>
      <c r="N94" s="13"/>
      <c r="O94" s="13"/>
      <c r="P94" s="13"/>
      <c r="Q94" s="13"/>
      <c r="R94" s="13"/>
      <c r="S94" s="13"/>
      <c r="T94" s="13"/>
      <c r="U94" s="13"/>
      <c r="V94" s="13"/>
      <c r="W94" s="13"/>
    </row>
    <row r="95" ht="24" customHeight="1" spans="1:23">
      <c r="A95" s="13">
        <v>30</v>
      </c>
      <c r="B95" s="13" t="s">
        <v>672</v>
      </c>
      <c r="C95" s="13" t="s">
        <v>116</v>
      </c>
      <c r="D95" s="13"/>
      <c r="E95" s="13"/>
      <c r="F95" s="13" t="s">
        <v>36</v>
      </c>
      <c r="G95" s="13" t="s">
        <v>629</v>
      </c>
      <c r="H95" s="14">
        <f t="shared" si="7"/>
        <v>2100000</v>
      </c>
      <c r="I95" s="14">
        <v>1990000</v>
      </c>
      <c r="J95" s="14">
        <v>110000</v>
      </c>
      <c r="K95" s="14"/>
      <c r="L95" s="13"/>
      <c r="M95" s="13"/>
      <c r="N95" s="13"/>
      <c r="O95" s="13"/>
      <c r="P95" s="13"/>
      <c r="Q95" s="13"/>
      <c r="R95" s="13"/>
      <c r="S95" s="13"/>
      <c r="T95" s="13"/>
      <c r="U95" s="13"/>
      <c r="V95" s="13"/>
      <c r="W95" s="13"/>
    </row>
    <row r="96" ht="24" customHeight="1" spans="1:23">
      <c r="A96" s="13">
        <v>31</v>
      </c>
      <c r="B96" s="13" t="s">
        <v>673</v>
      </c>
      <c r="C96" s="13" t="s">
        <v>116</v>
      </c>
      <c r="D96" s="13"/>
      <c r="E96" s="13"/>
      <c r="F96" s="13" t="s">
        <v>36</v>
      </c>
      <c r="G96" s="13" t="s">
        <v>629</v>
      </c>
      <c r="H96" s="14">
        <f t="shared" si="7"/>
        <v>360000</v>
      </c>
      <c r="I96" s="14"/>
      <c r="J96" s="14">
        <v>360000</v>
      </c>
      <c r="K96" s="14"/>
      <c r="L96" s="13"/>
      <c r="M96" s="13"/>
      <c r="N96" s="13"/>
      <c r="O96" s="13"/>
      <c r="P96" s="13"/>
      <c r="Q96" s="13"/>
      <c r="R96" s="13"/>
      <c r="S96" s="13"/>
      <c r="T96" s="13"/>
      <c r="U96" s="13"/>
      <c r="V96" s="13"/>
      <c r="W96" s="13"/>
    </row>
    <row r="97" ht="24" customHeight="1" spans="1:23">
      <c r="A97" s="25">
        <v>32</v>
      </c>
      <c r="B97" s="25" t="s">
        <v>674</v>
      </c>
      <c r="C97" s="25" t="s">
        <v>116</v>
      </c>
      <c r="D97" s="13"/>
      <c r="E97" s="13"/>
      <c r="F97" s="13" t="s">
        <v>36</v>
      </c>
      <c r="G97" s="13" t="s">
        <v>675</v>
      </c>
      <c r="H97" s="14">
        <f t="shared" si="7"/>
        <v>1800000</v>
      </c>
      <c r="I97" s="14"/>
      <c r="J97" s="14">
        <v>1170000</v>
      </c>
      <c r="K97" s="14">
        <v>630000</v>
      </c>
      <c r="L97" s="13"/>
      <c r="M97" s="13"/>
      <c r="N97" s="13"/>
      <c r="O97" s="13"/>
      <c r="P97" s="13"/>
      <c r="Q97" s="13"/>
      <c r="R97" s="13"/>
      <c r="S97" s="13"/>
      <c r="T97" s="13"/>
      <c r="U97" s="13"/>
      <c r="V97" s="13"/>
      <c r="W97" s="13"/>
    </row>
    <row r="98" ht="24" customHeight="1" spans="1:23">
      <c r="A98" s="13">
        <v>33</v>
      </c>
      <c r="B98" s="13" t="s">
        <v>676</v>
      </c>
      <c r="C98" s="13" t="s">
        <v>116</v>
      </c>
      <c r="D98" s="13"/>
      <c r="E98" s="13"/>
      <c r="F98" s="13" t="s">
        <v>36</v>
      </c>
      <c r="G98" s="13" t="s">
        <v>675</v>
      </c>
      <c r="H98" s="14">
        <f t="shared" si="7"/>
        <v>720000</v>
      </c>
      <c r="I98" s="14"/>
      <c r="J98" s="14"/>
      <c r="K98" s="14">
        <v>720000</v>
      </c>
      <c r="L98" s="13"/>
      <c r="M98" s="13"/>
      <c r="N98" s="13"/>
      <c r="O98" s="13"/>
      <c r="P98" s="13"/>
      <c r="Q98" s="13"/>
      <c r="R98" s="13"/>
      <c r="S98" s="13"/>
      <c r="T98" s="13"/>
      <c r="U98" s="13"/>
      <c r="V98" s="13"/>
      <c r="W98" s="13"/>
    </row>
    <row r="99" ht="48.75" customHeight="1" spans="1:23">
      <c r="A99" s="25">
        <v>34</v>
      </c>
      <c r="B99" s="25" t="s">
        <v>677</v>
      </c>
      <c r="C99" s="25" t="s">
        <v>116</v>
      </c>
      <c r="D99" s="13"/>
      <c r="E99" s="13"/>
      <c r="F99" s="13" t="s">
        <v>639</v>
      </c>
      <c r="G99" s="13" t="s">
        <v>678</v>
      </c>
      <c r="H99" s="14">
        <f t="shared" si="7"/>
        <v>1655419.95</v>
      </c>
      <c r="I99" s="14"/>
      <c r="J99" s="14">
        <f>750000+360000</f>
        <v>1110000</v>
      </c>
      <c r="K99" s="14">
        <v>545419.95</v>
      </c>
      <c r="L99" s="13"/>
      <c r="M99" s="13"/>
      <c r="N99" s="13"/>
      <c r="O99" s="13"/>
      <c r="P99" s="13"/>
      <c r="Q99" s="13"/>
      <c r="R99" s="13"/>
      <c r="S99" s="13"/>
      <c r="T99" s="13"/>
      <c r="U99" s="13"/>
      <c r="V99" s="13"/>
      <c r="W99" s="13"/>
    </row>
    <row r="100" ht="24" customHeight="1" spans="1:23">
      <c r="A100" s="13" t="s">
        <v>75</v>
      </c>
      <c r="B100" s="13" t="s">
        <v>24</v>
      </c>
      <c r="C100" s="13"/>
      <c r="D100" s="13"/>
      <c r="E100" s="13"/>
      <c r="F100" s="13"/>
      <c r="G100" s="13"/>
      <c r="H100" s="13"/>
      <c r="I100" s="13"/>
      <c r="J100" s="13"/>
      <c r="K100" s="13"/>
      <c r="L100" s="13"/>
      <c r="M100" s="13"/>
      <c r="N100" s="13"/>
      <c r="O100" s="13"/>
      <c r="P100" s="13"/>
      <c r="Q100" s="13"/>
      <c r="R100" s="13"/>
      <c r="S100" s="13"/>
      <c r="T100" s="13"/>
      <c r="U100" s="13"/>
      <c r="V100" s="13"/>
      <c r="W100" s="13"/>
    </row>
    <row r="101" ht="24" customHeight="1" spans="1:23">
      <c r="A101" s="13">
        <v>1</v>
      </c>
      <c r="B101" s="13"/>
      <c r="C101" s="13"/>
      <c r="D101" s="13"/>
      <c r="E101" s="13"/>
      <c r="F101" s="13"/>
      <c r="G101" s="13"/>
      <c r="H101" s="13"/>
      <c r="I101" s="13"/>
      <c r="J101" s="13"/>
      <c r="K101" s="13"/>
      <c r="L101" s="13"/>
      <c r="M101" s="13"/>
      <c r="N101" s="13"/>
      <c r="O101" s="13"/>
      <c r="P101" s="13"/>
      <c r="Q101" s="13"/>
      <c r="R101" s="13"/>
      <c r="S101" s="13"/>
      <c r="T101" s="13"/>
      <c r="U101" s="13"/>
      <c r="V101" s="13"/>
      <c r="W101" s="13"/>
    </row>
    <row r="102" ht="24" customHeight="1" spans="1:23">
      <c r="A102" s="13" t="s">
        <v>64</v>
      </c>
      <c r="B102" s="13"/>
      <c r="C102" s="13"/>
      <c r="D102" s="13"/>
      <c r="E102" s="13"/>
      <c r="F102" s="13"/>
      <c r="G102" s="13"/>
      <c r="H102" s="13"/>
      <c r="I102" s="13"/>
      <c r="J102" s="13"/>
      <c r="K102" s="13"/>
      <c r="L102" s="13"/>
      <c r="M102" s="13"/>
      <c r="N102" s="13"/>
      <c r="O102" s="13"/>
      <c r="P102" s="13"/>
      <c r="Q102" s="13"/>
      <c r="R102" s="13"/>
      <c r="S102" s="13"/>
      <c r="T102" s="13"/>
      <c r="U102" s="13"/>
      <c r="V102" s="13"/>
      <c r="W102" s="13"/>
    </row>
    <row r="103" ht="24" customHeight="1" spans="1:23">
      <c r="A103" s="13" t="s">
        <v>76</v>
      </c>
      <c r="B103" s="13" t="s">
        <v>25</v>
      </c>
      <c r="C103" s="13"/>
      <c r="D103" s="13"/>
      <c r="E103" s="13"/>
      <c r="F103" s="13"/>
      <c r="G103" s="13"/>
      <c r="H103" s="13"/>
      <c r="I103" s="13"/>
      <c r="J103" s="13"/>
      <c r="K103" s="13"/>
      <c r="L103" s="13"/>
      <c r="M103" s="13"/>
      <c r="N103" s="13"/>
      <c r="O103" s="13"/>
      <c r="P103" s="13"/>
      <c r="Q103" s="13"/>
      <c r="R103" s="13"/>
      <c r="S103" s="13"/>
      <c r="T103" s="13"/>
      <c r="U103" s="13"/>
      <c r="V103" s="13"/>
      <c r="W103" s="13"/>
    </row>
    <row r="104" ht="24" customHeight="1" spans="1:23">
      <c r="A104" s="13">
        <v>1</v>
      </c>
      <c r="B104" s="13"/>
      <c r="C104" s="13"/>
      <c r="D104" s="13"/>
      <c r="E104" s="13"/>
      <c r="F104" s="13"/>
      <c r="G104" s="13"/>
      <c r="H104" s="13"/>
      <c r="I104" s="13"/>
      <c r="J104" s="13"/>
      <c r="K104" s="13"/>
      <c r="L104" s="13"/>
      <c r="M104" s="13"/>
      <c r="N104" s="13"/>
      <c r="O104" s="13"/>
      <c r="P104" s="13"/>
      <c r="Q104" s="13"/>
      <c r="R104" s="13"/>
      <c r="S104" s="13"/>
      <c r="T104" s="13"/>
      <c r="U104" s="13"/>
      <c r="V104" s="13"/>
      <c r="W104" s="13"/>
    </row>
    <row r="105" ht="24" customHeight="1" spans="1:23">
      <c r="A105" s="13" t="s">
        <v>64</v>
      </c>
      <c r="B105" s="13"/>
      <c r="C105" s="13"/>
      <c r="D105" s="13"/>
      <c r="E105" s="13"/>
      <c r="F105" s="13"/>
      <c r="G105" s="13"/>
      <c r="H105" s="13"/>
      <c r="I105" s="13"/>
      <c r="J105" s="13"/>
      <c r="K105" s="13"/>
      <c r="L105" s="13"/>
      <c r="M105" s="13"/>
      <c r="N105" s="13"/>
      <c r="O105" s="13"/>
      <c r="P105" s="13"/>
      <c r="Q105" s="13"/>
      <c r="R105" s="13"/>
      <c r="S105" s="13"/>
      <c r="T105" s="13"/>
      <c r="U105" s="13"/>
      <c r="V105" s="13"/>
      <c r="W105" s="13"/>
    </row>
    <row r="106" spans="1:23">
      <c r="A106" s="15" t="s">
        <v>209</v>
      </c>
      <c r="B106" s="15"/>
      <c r="C106" s="15"/>
      <c r="D106" s="15"/>
      <c r="E106" s="15"/>
      <c r="F106" s="15"/>
      <c r="G106" s="15"/>
      <c r="H106" s="15"/>
      <c r="I106" s="15"/>
      <c r="J106" s="15"/>
      <c r="K106" s="15"/>
      <c r="L106" s="15"/>
      <c r="M106" s="15"/>
      <c r="N106" s="15"/>
      <c r="O106" s="15"/>
      <c r="P106" s="15"/>
      <c r="Q106" s="15"/>
      <c r="R106" s="15"/>
      <c r="S106" s="15"/>
      <c r="T106" s="15"/>
      <c r="U106" s="15"/>
      <c r="V106" s="15"/>
      <c r="W106" s="15"/>
    </row>
    <row r="107" spans="1:23">
      <c r="A107" s="15"/>
      <c r="B107" s="15"/>
      <c r="C107" s="15"/>
      <c r="D107" s="15"/>
      <c r="E107" s="15"/>
      <c r="F107" s="15"/>
      <c r="G107" s="15"/>
      <c r="H107" s="15"/>
      <c r="I107" s="15"/>
      <c r="J107" s="15"/>
      <c r="K107" s="15"/>
      <c r="L107" s="15"/>
      <c r="M107" s="15"/>
      <c r="N107" s="15"/>
      <c r="O107" s="15"/>
      <c r="P107" s="15"/>
      <c r="Q107" s="15"/>
      <c r="R107" s="15"/>
      <c r="S107" s="15"/>
      <c r="T107" s="15"/>
      <c r="U107" s="15"/>
      <c r="V107" s="15"/>
      <c r="W107" s="15"/>
    </row>
    <row r="108" spans="1:23">
      <c r="A108" s="15"/>
      <c r="B108" s="15"/>
      <c r="C108" s="15"/>
      <c r="D108" s="15"/>
      <c r="E108" s="15"/>
      <c r="F108" s="15"/>
      <c r="G108" s="15"/>
      <c r="H108" s="15"/>
      <c r="I108" s="15"/>
      <c r="J108" s="15"/>
      <c r="K108" s="15"/>
      <c r="L108" s="15"/>
      <c r="M108" s="15"/>
      <c r="N108" s="15"/>
      <c r="O108" s="15"/>
      <c r="P108" s="15"/>
      <c r="Q108" s="15"/>
      <c r="R108" s="15"/>
      <c r="S108" s="15"/>
      <c r="T108" s="15"/>
      <c r="U108" s="15"/>
      <c r="V108" s="15"/>
      <c r="W108" s="15"/>
    </row>
    <row r="109" spans="11:11">
      <c r="K109" s="18"/>
    </row>
  </sheetData>
  <autoFilter ref="A9:W108">
    <extLst/>
  </autoFilter>
  <mergeCells count="30">
    <mergeCell ref="A1:C1"/>
    <mergeCell ref="A2:W2"/>
    <mergeCell ref="A3:B3"/>
    <mergeCell ref="T3:W3"/>
    <mergeCell ref="H4:N4"/>
    <mergeCell ref="S4:U4"/>
    <mergeCell ref="I5:N5"/>
    <mergeCell ref="I6:K6"/>
    <mergeCell ref="A8:B8"/>
    <mergeCell ref="A4:A7"/>
    <mergeCell ref="B4:B7"/>
    <mergeCell ref="C4:C7"/>
    <mergeCell ref="D4:D7"/>
    <mergeCell ref="E4:E7"/>
    <mergeCell ref="F4:F7"/>
    <mergeCell ref="G4:G7"/>
    <mergeCell ref="H5:H7"/>
    <mergeCell ref="L6:L7"/>
    <mergeCell ref="M6:M7"/>
    <mergeCell ref="N6:N7"/>
    <mergeCell ref="O4:O7"/>
    <mergeCell ref="P4:P7"/>
    <mergeCell ref="Q4:Q7"/>
    <mergeCell ref="R4:R7"/>
    <mergeCell ref="S5:S7"/>
    <mergeCell ref="T5:T7"/>
    <mergeCell ref="U5:U7"/>
    <mergeCell ref="V4:V7"/>
    <mergeCell ref="W4:W7"/>
    <mergeCell ref="A106:W108"/>
  </mergeCells>
  <pageMargins left="0.707638888888889" right="0.707638888888889" top="0.747916666666667" bottom="0.747916666666667" header="0.313888888888889" footer="0.313888888888889"/>
  <pageSetup paperSize="9" scale="46" orientation="landscape"/>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1"/>
    <pageSetUpPr fitToPage="1"/>
  </sheetPr>
  <dimension ref="A1:T26"/>
  <sheetViews>
    <sheetView zoomScale="85" zoomScaleNormal="85" topLeftCell="C1" workbookViewId="0">
      <selection activeCell="F14" sqref="F14:G22"/>
    </sheetView>
  </sheetViews>
  <sheetFormatPr defaultColWidth="9" defaultRowHeight="13.5"/>
  <cols>
    <col min="1" max="1" width="4.25" customWidth="1"/>
    <col min="2" max="2" width="32.125" customWidth="1"/>
    <col min="3" max="3" width="14.375" customWidth="1"/>
    <col min="4" max="4" width="19" customWidth="1"/>
    <col min="5" max="7" width="17.125" customWidth="1"/>
    <col min="8" max="11" width="15.25" customWidth="1"/>
    <col min="12" max="12" width="17.875" customWidth="1"/>
    <col min="13" max="16" width="11.375" customWidth="1"/>
    <col min="17" max="17" width="10.75" customWidth="1"/>
    <col min="20" max="20" width="10.75" customWidth="1"/>
  </cols>
  <sheetData>
    <row r="1" ht="26.25" customHeight="1" spans="1:8">
      <c r="A1" s="2" t="s">
        <v>99</v>
      </c>
      <c r="B1" s="2"/>
      <c r="C1" s="2"/>
      <c r="H1" s="23"/>
    </row>
    <row r="2" ht="26.25" customHeight="1" spans="1:11">
      <c r="A2" s="3" t="s">
        <v>605</v>
      </c>
      <c r="B2" s="3"/>
      <c r="C2" s="3"/>
      <c r="D2" s="3"/>
      <c r="E2" s="3"/>
      <c r="F2" s="3"/>
      <c r="G2" s="3"/>
      <c r="H2" s="3"/>
      <c r="I2" s="3"/>
      <c r="J2" s="3"/>
      <c r="K2" s="3"/>
    </row>
    <row r="3" ht="26.25" customHeight="1" spans="1:11">
      <c r="A3" s="4" t="s">
        <v>80</v>
      </c>
      <c r="B3" s="4"/>
      <c r="C3" s="5"/>
      <c r="D3" s="5" t="s">
        <v>81</v>
      </c>
      <c r="E3" s="5"/>
      <c r="F3" s="3"/>
      <c r="G3" s="3"/>
      <c r="H3" s="3"/>
      <c r="I3" s="3"/>
      <c r="J3" s="3"/>
      <c r="K3" s="3"/>
    </row>
    <row r="4" ht="19.5" customHeight="1" spans="1:20">
      <c r="A4" s="6" t="s">
        <v>2</v>
      </c>
      <c r="B4" s="6" t="s">
        <v>43</v>
      </c>
      <c r="C4" s="6" t="s">
        <v>44</v>
      </c>
      <c r="D4" s="6" t="s">
        <v>45</v>
      </c>
      <c r="E4" s="6" t="s">
        <v>101</v>
      </c>
      <c r="F4" s="6" t="s">
        <v>46</v>
      </c>
      <c r="G4" s="6" t="s">
        <v>102</v>
      </c>
      <c r="H4" s="7" t="s">
        <v>47</v>
      </c>
      <c r="I4" s="16"/>
      <c r="J4" s="16"/>
      <c r="K4" s="16"/>
      <c r="L4" s="6" t="s">
        <v>102</v>
      </c>
      <c r="M4" s="7" t="s">
        <v>47</v>
      </c>
      <c r="N4" s="16"/>
      <c r="O4" s="16"/>
      <c r="P4" s="16"/>
      <c r="Q4" s="7" t="s">
        <v>47</v>
      </c>
      <c r="R4" s="16"/>
      <c r="S4" s="16"/>
      <c r="T4" s="16"/>
    </row>
    <row r="5" ht="19.5" customHeight="1" spans="1:20">
      <c r="A5" s="8"/>
      <c r="B5" s="8"/>
      <c r="C5" s="8"/>
      <c r="D5" s="8"/>
      <c r="E5" s="8"/>
      <c r="F5" s="8"/>
      <c r="G5" s="8"/>
      <c r="H5" s="9" t="s">
        <v>29</v>
      </c>
      <c r="I5" s="17" t="s">
        <v>55</v>
      </c>
      <c r="J5" s="16"/>
      <c r="K5" s="16"/>
      <c r="L5" s="8"/>
      <c r="M5" s="9" t="s">
        <v>29</v>
      </c>
      <c r="N5" s="17" t="s">
        <v>55</v>
      </c>
      <c r="O5" s="16"/>
      <c r="P5" s="16"/>
      <c r="Q5" s="9" t="s">
        <v>29</v>
      </c>
      <c r="R5" s="17" t="s">
        <v>55</v>
      </c>
      <c r="S5" s="16"/>
      <c r="T5" s="16"/>
    </row>
    <row r="6" ht="19.5" customHeight="1" spans="1:20">
      <c r="A6" s="8"/>
      <c r="B6" s="8"/>
      <c r="C6" s="8"/>
      <c r="D6" s="8"/>
      <c r="E6" s="8"/>
      <c r="F6" s="8"/>
      <c r="G6" s="8"/>
      <c r="H6" s="10"/>
      <c r="I6" s="9" t="s">
        <v>103</v>
      </c>
      <c r="J6" s="10"/>
      <c r="K6" s="10"/>
      <c r="L6" s="8"/>
      <c r="M6" s="10"/>
      <c r="N6" s="9" t="s">
        <v>103</v>
      </c>
      <c r="O6" s="10"/>
      <c r="P6" s="10"/>
      <c r="Q6" s="10"/>
      <c r="R6" s="9" t="s">
        <v>103</v>
      </c>
      <c r="S6" s="10"/>
      <c r="T6" s="10"/>
    </row>
    <row r="7" ht="49.9" customHeight="1" spans="1:20">
      <c r="A7" s="11"/>
      <c r="B7" s="11"/>
      <c r="C7" s="11"/>
      <c r="D7" s="11"/>
      <c r="E7" s="11"/>
      <c r="F7" s="11"/>
      <c r="G7" s="11"/>
      <c r="H7" s="10"/>
      <c r="I7" s="9" t="s">
        <v>8</v>
      </c>
      <c r="J7" s="9" t="s">
        <v>9</v>
      </c>
      <c r="K7" s="9" t="s">
        <v>10</v>
      </c>
      <c r="L7" s="11"/>
      <c r="M7" s="10"/>
      <c r="N7" s="9" t="s">
        <v>8</v>
      </c>
      <c r="O7" s="9" t="s">
        <v>9</v>
      </c>
      <c r="P7" s="9" t="s">
        <v>10</v>
      </c>
      <c r="Q7" s="10"/>
      <c r="R7" s="9" t="s">
        <v>8</v>
      </c>
      <c r="S7" s="9" t="s">
        <v>9</v>
      </c>
      <c r="T7" s="9" t="s">
        <v>10</v>
      </c>
    </row>
    <row r="8" s="1" customFormat="1" ht="24" customHeight="1" spans="1:20">
      <c r="A8" s="17" t="s">
        <v>29</v>
      </c>
      <c r="B8" s="20"/>
      <c r="C8" s="9"/>
      <c r="D8" s="9"/>
      <c r="E8" s="9"/>
      <c r="F8" s="9"/>
      <c r="G8" s="9"/>
      <c r="H8" s="12">
        <f>I8+J8+K8</f>
        <v>3139</v>
      </c>
      <c r="I8" s="12">
        <f t="shared" ref="I8:K8" si="0">I9+I10+I11+I12+I13+I14+I15+I16+I17+I18+I19+I20+I21+I22</f>
        <v>279</v>
      </c>
      <c r="J8" s="12">
        <f t="shared" si="0"/>
        <v>860</v>
      </c>
      <c r="K8" s="12">
        <f t="shared" si="0"/>
        <v>2000</v>
      </c>
      <c r="L8" s="9"/>
      <c r="M8" s="12">
        <f>N8+O8+P8</f>
        <v>-1.68753899743024e-14</v>
      </c>
      <c r="N8" s="12">
        <f t="shared" ref="N8:P8" si="1">N9+N10+N11+N12+N13+N14+N15+N16+N17+N18+N19+N20+N21+N22</f>
        <v>-2.66453525910038e-15</v>
      </c>
      <c r="O8" s="12">
        <f t="shared" si="1"/>
        <v>0</v>
      </c>
      <c r="P8" s="12">
        <f t="shared" si="1"/>
        <v>-1.4210854715202e-14</v>
      </c>
      <c r="Q8" s="12">
        <f>R8+S8+T8</f>
        <v>3139</v>
      </c>
      <c r="R8" s="12">
        <f t="shared" ref="R8:T8" si="2">R9+R10+R11+R12+R13+R14+R15+R16+R17+R18+R19+R20+R21+R22</f>
        <v>279</v>
      </c>
      <c r="S8" s="12">
        <f t="shared" si="2"/>
        <v>860</v>
      </c>
      <c r="T8" s="12">
        <f t="shared" si="2"/>
        <v>2000</v>
      </c>
    </row>
    <row r="9" ht="24" customHeight="1" spans="1:20">
      <c r="A9" s="13">
        <v>8</v>
      </c>
      <c r="B9" s="13" t="s">
        <v>616</v>
      </c>
      <c r="C9" s="13" t="s">
        <v>127</v>
      </c>
      <c r="D9" s="13"/>
      <c r="E9" s="13"/>
      <c r="F9" s="13" t="s">
        <v>36</v>
      </c>
      <c r="G9" s="13" t="s">
        <v>617</v>
      </c>
      <c r="H9" s="14">
        <f t="shared" ref="H9:H13" si="3">I9+J9+K9</f>
        <v>1000</v>
      </c>
      <c r="I9" s="14">
        <v>132</v>
      </c>
      <c r="J9" s="14">
        <v>380</v>
      </c>
      <c r="K9" s="14">
        <v>488</v>
      </c>
      <c r="L9" s="13"/>
      <c r="M9" s="14">
        <f t="shared" ref="M9:M22" si="4">N9+O9+P9</f>
        <v>0</v>
      </c>
      <c r="N9" s="14"/>
      <c r="O9" s="14"/>
      <c r="P9" s="14"/>
      <c r="Q9" s="14">
        <f t="shared" ref="Q9:Q22" si="5">R9+S9+T9</f>
        <v>1000</v>
      </c>
      <c r="R9" s="14">
        <f>I9+N9</f>
        <v>132</v>
      </c>
      <c r="S9" s="14">
        <f t="shared" ref="S9:T9" si="6">J9+O9</f>
        <v>380</v>
      </c>
      <c r="T9" s="14">
        <f t="shared" si="6"/>
        <v>488</v>
      </c>
    </row>
    <row r="10" ht="24" customHeight="1" spans="1:20">
      <c r="A10" s="13">
        <v>9</v>
      </c>
      <c r="B10" s="13" t="s">
        <v>618</v>
      </c>
      <c r="C10" s="13" t="s">
        <v>127</v>
      </c>
      <c r="D10" s="13"/>
      <c r="E10" s="13"/>
      <c r="F10" s="13" t="s">
        <v>36</v>
      </c>
      <c r="G10" s="13" t="s">
        <v>617</v>
      </c>
      <c r="H10" s="14">
        <f t="shared" si="3"/>
        <v>400</v>
      </c>
      <c r="I10" s="14"/>
      <c r="J10" s="14"/>
      <c r="K10" s="14">
        <v>400</v>
      </c>
      <c r="L10" s="13"/>
      <c r="M10" s="14">
        <f t="shared" si="4"/>
        <v>0</v>
      </c>
      <c r="N10" s="14"/>
      <c r="O10" s="14"/>
      <c r="P10" s="14"/>
      <c r="Q10" s="14">
        <f t="shared" si="5"/>
        <v>400</v>
      </c>
      <c r="R10" s="14">
        <f t="shared" ref="R10:R22" si="7">I10+N10</f>
        <v>0</v>
      </c>
      <c r="S10" s="14">
        <f t="shared" ref="S10:S22" si="8">J10+O10</f>
        <v>0</v>
      </c>
      <c r="T10" s="14">
        <f t="shared" ref="T10:T22" si="9">K10+P10</f>
        <v>400</v>
      </c>
    </row>
    <row r="11" ht="24" customHeight="1" spans="1:20">
      <c r="A11" s="13">
        <v>10</v>
      </c>
      <c r="B11" s="13" t="s">
        <v>619</v>
      </c>
      <c r="C11" s="13" t="s">
        <v>127</v>
      </c>
      <c r="D11" s="13"/>
      <c r="E11" s="13"/>
      <c r="F11" s="13" t="s">
        <v>36</v>
      </c>
      <c r="G11" s="13" t="s">
        <v>617</v>
      </c>
      <c r="H11" s="14">
        <f t="shared" si="3"/>
        <v>431</v>
      </c>
      <c r="I11" s="14"/>
      <c r="J11" s="14"/>
      <c r="K11" s="14">
        <v>431</v>
      </c>
      <c r="L11" s="13"/>
      <c r="M11" s="14">
        <f t="shared" si="4"/>
        <v>0</v>
      </c>
      <c r="N11" s="14"/>
      <c r="O11" s="14"/>
      <c r="P11" s="14"/>
      <c r="Q11" s="14">
        <f t="shared" si="5"/>
        <v>431</v>
      </c>
      <c r="R11" s="14">
        <f t="shared" si="7"/>
        <v>0</v>
      </c>
      <c r="S11" s="14">
        <f t="shared" si="8"/>
        <v>0</v>
      </c>
      <c r="T11" s="14">
        <f t="shared" si="9"/>
        <v>431</v>
      </c>
    </row>
    <row r="12" ht="24" customHeight="1" spans="1:20">
      <c r="A12" s="13">
        <v>11</v>
      </c>
      <c r="B12" s="13" t="s">
        <v>620</v>
      </c>
      <c r="C12" s="13" t="s">
        <v>127</v>
      </c>
      <c r="D12" s="13"/>
      <c r="E12" s="13"/>
      <c r="F12" s="13" t="s">
        <v>679</v>
      </c>
      <c r="G12" s="13" t="s">
        <v>680</v>
      </c>
      <c r="H12" s="14">
        <f t="shared" si="3"/>
        <v>194</v>
      </c>
      <c r="I12" s="14">
        <v>22</v>
      </c>
      <c r="J12" s="14">
        <v>72</v>
      </c>
      <c r="K12" s="14">
        <v>100</v>
      </c>
      <c r="L12" s="13" t="s">
        <v>681</v>
      </c>
      <c r="M12" s="14">
        <f t="shared" si="4"/>
        <v>42.61</v>
      </c>
      <c r="N12" s="14"/>
      <c r="O12" s="14"/>
      <c r="P12" s="14">
        <v>42.61</v>
      </c>
      <c r="Q12" s="14">
        <f t="shared" si="5"/>
        <v>236.61</v>
      </c>
      <c r="R12" s="14">
        <f t="shared" si="7"/>
        <v>22</v>
      </c>
      <c r="S12" s="14">
        <f t="shared" si="8"/>
        <v>72</v>
      </c>
      <c r="T12" s="14">
        <f t="shared" si="9"/>
        <v>142.61</v>
      </c>
    </row>
    <row r="13" ht="24" customHeight="1" spans="1:20">
      <c r="A13" s="13">
        <v>12</v>
      </c>
      <c r="B13" s="13" t="s">
        <v>621</v>
      </c>
      <c r="C13" s="13" t="s">
        <v>127</v>
      </c>
      <c r="D13" s="13"/>
      <c r="E13" s="13"/>
      <c r="F13" s="13" t="s">
        <v>36</v>
      </c>
      <c r="G13" s="13" t="s">
        <v>617</v>
      </c>
      <c r="H13" s="14">
        <f t="shared" si="3"/>
        <v>13.9</v>
      </c>
      <c r="I13" s="14"/>
      <c r="J13" s="14"/>
      <c r="K13" s="14">
        <v>13.9</v>
      </c>
      <c r="L13" s="13"/>
      <c r="M13" s="14">
        <f t="shared" si="4"/>
        <v>0</v>
      </c>
      <c r="N13" s="14"/>
      <c r="O13" s="14"/>
      <c r="P13" s="14"/>
      <c r="Q13" s="14">
        <f t="shared" si="5"/>
        <v>13.9</v>
      </c>
      <c r="R13" s="14">
        <f t="shared" si="7"/>
        <v>0</v>
      </c>
      <c r="S13" s="14">
        <f t="shared" si="8"/>
        <v>0</v>
      </c>
      <c r="T13" s="14">
        <f t="shared" si="9"/>
        <v>13.9</v>
      </c>
    </row>
    <row r="14" ht="24" customHeight="1" spans="1:20">
      <c r="A14" s="13">
        <v>3</v>
      </c>
      <c r="B14" s="13" t="s">
        <v>648</v>
      </c>
      <c r="C14" s="13" t="s">
        <v>127</v>
      </c>
      <c r="D14" s="13"/>
      <c r="E14" s="13"/>
      <c r="F14" s="13" t="s">
        <v>36</v>
      </c>
      <c r="G14" s="13" t="s">
        <v>682</v>
      </c>
      <c r="H14" s="14">
        <f t="shared" ref="H14:H22" si="10">I14+J14+K14</f>
        <v>398</v>
      </c>
      <c r="I14" s="14"/>
      <c r="J14" s="14"/>
      <c r="K14" s="14">
        <v>398</v>
      </c>
      <c r="L14" s="13" t="s">
        <v>683</v>
      </c>
      <c r="M14" s="14">
        <f t="shared" si="4"/>
        <v>-205.668936</v>
      </c>
      <c r="N14" s="14"/>
      <c r="O14" s="14"/>
      <c r="P14" s="14">
        <f>-100+-105.668936</f>
        <v>-205.668936</v>
      </c>
      <c r="Q14" s="14">
        <f t="shared" si="5"/>
        <v>192.331064</v>
      </c>
      <c r="R14" s="14">
        <f t="shared" si="7"/>
        <v>0</v>
      </c>
      <c r="S14" s="14">
        <f t="shared" si="8"/>
        <v>0</v>
      </c>
      <c r="T14" s="14">
        <f t="shared" si="9"/>
        <v>192.331064</v>
      </c>
    </row>
    <row r="15" ht="35.25" customHeight="1" spans="1:20">
      <c r="A15" s="13">
        <v>4</v>
      </c>
      <c r="B15" s="13" t="s">
        <v>649</v>
      </c>
      <c r="C15" s="13" t="s">
        <v>127</v>
      </c>
      <c r="D15" s="13"/>
      <c r="E15" s="13"/>
      <c r="F15" s="13" t="s">
        <v>679</v>
      </c>
      <c r="G15" s="13" t="s">
        <v>684</v>
      </c>
      <c r="H15" s="14">
        <f t="shared" si="10"/>
        <v>0</v>
      </c>
      <c r="I15" s="14"/>
      <c r="J15" s="14"/>
      <c r="K15" s="14"/>
      <c r="L15" s="13" t="s">
        <v>684</v>
      </c>
      <c r="M15" s="14">
        <f t="shared" si="4"/>
        <v>248.377547</v>
      </c>
      <c r="N15" s="14">
        <v>26.810477</v>
      </c>
      <c r="O15" s="14">
        <v>45.836467</v>
      </c>
      <c r="P15" s="14">
        <v>175.730603</v>
      </c>
      <c r="Q15" s="14">
        <f t="shared" si="5"/>
        <v>248.377547</v>
      </c>
      <c r="R15" s="14">
        <f t="shared" si="7"/>
        <v>26.810477</v>
      </c>
      <c r="S15" s="14">
        <f t="shared" si="8"/>
        <v>45.836467</v>
      </c>
      <c r="T15" s="14">
        <f t="shared" si="9"/>
        <v>175.730603</v>
      </c>
    </row>
    <row r="16" ht="30" customHeight="1" spans="1:20">
      <c r="A16" s="13">
        <v>5</v>
      </c>
      <c r="B16" s="13" t="s">
        <v>650</v>
      </c>
      <c r="C16" s="13" t="s">
        <v>127</v>
      </c>
      <c r="D16" s="13"/>
      <c r="E16" s="13"/>
      <c r="F16" s="13" t="s">
        <v>679</v>
      </c>
      <c r="G16" s="13" t="s">
        <v>685</v>
      </c>
      <c r="H16" s="14">
        <f t="shared" si="10"/>
        <v>119.806914</v>
      </c>
      <c r="I16" s="14"/>
      <c r="J16" s="14"/>
      <c r="K16" s="14">
        <v>119.806914</v>
      </c>
      <c r="L16" s="13" t="s">
        <v>686</v>
      </c>
      <c r="M16" s="14">
        <f t="shared" si="4"/>
        <v>-52.561534</v>
      </c>
      <c r="N16" s="14"/>
      <c r="O16" s="14"/>
      <c r="P16" s="14">
        <f>-42.61+-9.951534</f>
        <v>-52.561534</v>
      </c>
      <c r="Q16" s="14">
        <f t="shared" si="5"/>
        <v>67.24538</v>
      </c>
      <c r="R16" s="14">
        <f t="shared" si="7"/>
        <v>0</v>
      </c>
      <c r="S16" s="14">
        <f t="shared" si="8"/>
        <v>0</v>
      </c>
      <c r="T16" s="14">
        <f t="shared" si="9"/>
        <v>67.24538</v>
      </c>
    </row>
    <row r="17" ht="24" customHeight="1" spans="1:20">
      <c r="A17" s="13">
        <v>6</v>
      </c>
      <c r="B17" s="13" t="s">
        <v>651</v>
      </c>
      <c r="C17" s="13" t="s">
        <v>127</v>
      </c>
      <c r="D17" s="13"/>
      <c r="E17" s="13"/>
      <c r="F17" s="13" t="s">
        <v>36</v>
      </c>
      <c r="G17" s="13" t="s">
        <v>687</v>
      </c>
      <c r="H17" s="14">
        <f t="shared" si="10"/>
        <v>107</v>
      </c>
      <c r="I17" s="14">
        <v>107</v>
      </c>
      <c r="J17" s="14"/>
      <c r="K17" s="14"/>
      <c r="L17" s="13" t="s">
        <v>684</v>
      </c>
      <c r="M17" s="14">
        <f t="shared" si="4"/>
        <v>-26.004522</v>
      </c>
      <c r="N17" s="14">
        <v>-26.004522</v>
      </c>
      <c r="O17" s="14"/>
      <c r="P17" s="14"/>
      <c r="Q17" s="14">
        <f t="shared" si="5"/>
        <v>80.995478</v>
      </c>
      <c r="R17" s="14">
        <f t="shared" si="7"/>
        <v>80.995478</v>
      </c>
      <c r="S17" s="14">
        <f t="shared" si="8"/>
        <v>0</v>
      </c>
      <c r="T17" s="14">
        <f t="shared" si="9"/>
        <v>0</v>
      </c>
    </row>
    <row r="18" ht="24" customHeight="1" spans="1:20">
      <c r="A18" s="13">
        <v>7</v>
      </c>
      <c r="B18" s="13" t="s">
        <v>652</v>
      </c>
      <c r="C18" s="13" t="s">
        <v>127</v>
      </c>
      <c r="D18" s="13"/>
      <c r="E18" s="13"/>
      <c r="F18" s="13" t="s">
        <v>36</v>
      </c>
      <c r="G18" s="13" t="s">
        <v>682</v>
      </c>
      <c r="H18" s="14">
        <f t="shared" si="10"/>
        <v>378</v>
      </c>
      <c r="I18" s="14"/>
      <c r="J18" s="14">
        <v>378</v>
      </c>
      <c r="K18" s="14"/>
      <c r="L18" s="13" t="s">
        <v>683</v>
      </c>
      <c r="M18" s="14">
        <f t="shared" si="4"/>
        <v>-87.082176</v>
      </c>
      <c r="N18" s="14"/>
      <c r="O18" s="14">
        <f>-60+-27.082176</f>
        <v>-87.082176</v>
      </c>
      <c r="P18" s="14"/>
      <c r="Q18" s="14">
        <f t="shared" si="5"/>
        <v>290.917824</v>
      </c>
      <c r="R18" s="14">
        <f t="shared" si="7"/>
        <v>0</v>
      </c>
      <c r="S18" s="14">
        <f t="shared" si="8"/>
        <v>290.917824</v>
      </c>
      <c r="T18" s="14">
        <f t="shared" si="9"/>
        <v>0</v>
      </c>
    </row>
    <row r="19" ht="24" customHeight="1" spans="1:20">
      <c r="A19" s="13">
        <v>8</v>
      </c>
      <c r="B19" s="13" t="s">
        <v>653</v>
      </c>
      <c r="C19" s="13" t="s">
        <v>127</v>
      </c>
      <c r="D19" s="13"/>
      <c r="E19" s="13"/>
      <c r="F19" s="13" t="s">
        <v>38</v>
      </c>
      <c r="G19" s="13" t="s">
        <v>686</v>
      </c>
      <c r="H19" s="14">
        <f t="shared" si="10"/>
        <v>48</v>
      </c>
      <c r="I19" s="14">
        <v>18</v>
      </c>
      <c r="J19" s="14">
        <v>30</v>
      </c>
      <c r="K19" s="14"/>
      <c r="L19" s="13" t="s">
        <v>684</v>
      </c>
      <c r="M19" s="14">
        <f t="shared" si="4"/>
        <v>-19.560246</v>
      </c>
      <c r="N19" s="14">
        <v>-0.805955</v>
      </c>
      <c r="O19" s="14">
        <v>-18.754291</v>
      </c>
      <c r="P19" s="14"/>
      <c r="Q19" s="14">
        <f t="shared" si="5"/>
        <v>28.439754</v>
      </c>
      <c r="R19" s="14">
        <f t="shared" si="7"/>
        <v>17.194045</v>
      </c>
      <c r="S19" s="14">
        <f t="shared" si="8"/>
        <v>11.245709</v>
      </c>
      <c r="T19" s="14">
        <f t="shared" si="9"/>
        <v>0</v>
      </c>
    </row>
    <row r="20" ht="24" customHeight="1" spans="1:20">
      <c r="A20" s="13">
        <v>9</v>
      </c>
      <c r="B20" s="13" t="s">
        <v>654</v>
      </c>
      <c r="C20" s="13" t="s">
        <v>127</v>
      </c>
      <c r="D20" s="13"/>
      <c r="E20" s="13"/>
      <c r="F20" s="13" t="s">
        <v>36</v>
      </c>
      <c r="G20" s="13" t="s">
        <v>683</v>
      </c>
      <c r="H20" s="14">
        <f t="shared" si="10"/>
        <v>0</v>
      </c>
      <c r="I20" s="14"/>
      <c r="J20" s="14"/>
      <c r="K20" s="14"/>
      <c r="L20" s="13" t="s">
        <v>683</v>
      </c>
      <c r="M20" s="14">
        <f t="shared" si="4"/>
        <v>99.889867</v>
      </c>
      <c r="N20" s="14"/>
      <c r="O20" s="14">
        <v>60</v>
      </c>
      <c r="P20" s="14">
        <f>100+-60.110133</f>
        <v>39.889867</v>
      </c>
      <c r="Q20" s="14">
        <f t="shared" si="5"/>
        <v>99.889867</v>
      </c>
      <c r="R20" s="14">
        <f t="shared" si="7"/>
        <v>0</v>
      </c>
      <c r="S20" s="14">
        <f t="shared" si="8"/>
        <v>60</v>
      </c>
      <c r="T20" s="14">
        <f t="shared" si="9"/>
        <v>39.889867</v>
      </c>
    </row>
    <row r="21" ht="24" customHeight="1" spans="1:20">
      <c r="A21" s="13">
        <v>10</v>
      </c>
      <c r="B21" s="13" t="s">
        <v>655</v>
      </c>
      <c r="C21" s="13" t="s">
        <v>127</v>
      </c>
      <c r="D21" s="13"/>
      <c r="E21" s="13"/>
      <c r="F21" s="13" t="s">
        <v>36</v>
      </c>
      <c r="G21" s="13" t="s">
        <v>617</v>
      </c>
      <c r="H21" s="14">
        <f t="shared" si="10"/>
        <v>22.609793</v>
      </c>
      <c r="I21" s="14"/>
      <c r="J21" s="14"/>
      <c r="K21" s="14">
        <v>22.609793</v>
      </c>
      <c r="L21" s="13"/>
      <c r="M21" s="14">
        <f t="shared" si="4"/>
        <v>0</v>
      </c>
      <c r="N21" s="14"/>
      <c r="O21" s="14"/>
      <c r="P21" s="14"/>
      <c r="Q21" s="14">
        <f t="shared" si="5"/>
        <v>22.609793</v>
      </c>
      <c r="R21" s="14">
        <f t="shared" si="7"/>
        <v>0</v>
      </c>
      <c r="S21" s="14">
        <f t="shared" si="8"/>
        <v>0</v>
      </c>
      <c r="T21" s="14">
        <f t="shared" si="9"/>
        <v>22.609793</v>
      </c>
    </row>
    <row r="22" ht="24" customHeight="1" spans="1:20">
      <c r="A22" s="13">
        <v>11</v>
      </c>
      <c r="B22" s="13" t="s">
        <v>656</v>
      </c>
      <c r="C22" s="13" t="s">
        <v>127</v>
      </c>
      <c r="D22" s="13"/>
      <c r="E22" s="13"/>
      <c r="F22" s="13" t="s">
        <v>36</v>
      </c>
      <c r="G22" s="13" t="s">
        <v>617</v>
      </c>
      <c r="H22" s="14">
        <f t="shared" si="10"/>
        <v>26.683293</v>
      </c>
      <c r="I22" s="14"/>
      <c r="J22" s="14"/>
      <c r="K22" s="14">
        <v>26.683293</v>
      </c>
      <c r="L22" s="13"/>
      <c r="M22" s="14">
        <f t="shared" si="4"/>
        <v>0</v>
      </c>
      <c r="N22" s="14"/>
      <c r="O22" s="14"/>
      <c r="P22" s="14"/>
      <c r="Q22" s="14">
        <f t="shared" si="5"/>
        <v>26.683293</v>
      </c>
      <c r="R22" s="14">
        <f t="shared" si="7"/>
        <v>0</v>
      </c>
      <c r="S22" s="14">
        <f t="shared" si="8"/>
        <v>0</v>
      </c>
      <c r="T22" s="14">
        <f t="shared" si="9"/>
        <v>26.683293</v>
      </c>
    </row>
    <row r="23" spans="1:11">
      <c r="A23" s="15" t="s">
        <v>209</v>
      </c>
      <c r="B23" s="15"/>
      <c r="C23" s="15"/>
      <c r="D23" s="15"/>
      <c r="E23" s="15"/>
      <c r="F23" s="15"/>
      <c r="G23" s="15"/>
      <c r="H23" s="15"/>
      <c r="I23" s="15"/>
      <c r="J23" s="15"/>
      <c r="K23" s="15"/>
    </row>
    <row r="24" spans="1:11">
      <c r="A24" s="15"/>
      <c r="B24" s="15"/>
      <c r="C24" s="15"/>
      <c r="D24" s="15"/>
      <c r="E24" s="15"/>
      <c r="F24" s="15"/>
      <c r="G24" s="15"/>
      <c r="H24" s="15"/>
      <c r="I24" s="15"/>
      <c r="J24" s="15"/>
      <c r="K24" s="15"/>
    </row>
    <row r="25" spans="1:11">
      <c r="A25" s="15"/>
      <c r="B25" s="15"/>
      <c r="C25" s="15"/>
      <c r="D25" s="15"/>
      <c r="E25" s="15"/>
      <c r="F25" s="15"/>
      <c r="G25" s="15"/>
      <c r="H25" s="15"/>
      <c r="I25" s="15"/>
      <c r="J25" s="15"/>
      <c r="K25" s="15"/>
    </row>
    <row r="26" spans="11:11">
      <c r="K26" s="18"/>
    </row>
  </sheetData>
  <mergeCells count="25">
    <mergeCell ref="A1:C1"/>
    <mergeCell ref="A2:K2"/>
    <mergeCell ref="A3:B3"/>
    <mergeCell ref="H4:K4"/>
    <mergeCell ref="M4:P4"/>
    <mergeCell ref="Q4:T4"/>
    <mergeCell ref="I5:K5"/>
    <mergeCell ref="N5:P5"/>
    <mergeCell ref="R5:T5"/>
    <mergeCell ref="I6:K6"/>
    <mergeCell ref="N6:P6"/>
    <mergeCell ref="R6:T6"/>
    <mergeCell ref="A8:B8"/>
    <mergeCell ref="A4:A7"/>
    <mergeCell ref="B4:B7"/>
    <mergeCell ref="C4:C7"/>
    <mergeCell ref="D4:D7"/>
    <mergeCell ref="E4:E7"/>
    <mergeCell ref="F4:F7"/>
    <mergeCell ref="G4:G7"/>
    <mergeCell ref="H5:H7"/>
    <mergeCell ref="L4:L7"/>
    <mergeCell ref="M5:M7"/>
    <mergeCell ref="Q5:Q7"/>
    <mergeCell ref="A23:K25"/>
  </mergeCells>
  <pageMargins left="0.707638888888889" right="0.707638888888889" top="0.747916666666667" bottom="0.747916666666667" header="0.313888888888889" footer="0.313888888888889"/>
  <pageSetup paperSize="9" scale="61" orientation="landscape"/>
  <headerFooter/>
</worksheet>
</file>

<file path=docProps/app.xml><?xml version="1.0" encoding="utf-8"?>
<Properties xmlns="http://schemas.openxmlformats.org/officeDocument/2006/extended-properties" xmlns:vt="http://schemas.openxmlformats.org/officeDocument/2006/docPropsVTypes">
  <Company>P R C</Company>
  <Application>Microsoft Excel</Application>
  <HeadingPairs>
    <vt:vector size="2" baseType="variant">
      <vt:variant>
        <vt:lpstr>工作表</vt:lpstr>
      </vt:variant>
      <vt:variant>
        <vt:i4>20</vt:i4>
      </vt:variant>
    </vt:vector>
  </HeadingPairs>
  <TitlesOfParts>
    <vt:vector size="20" baseType="lpstr">
      <vt:lpstr>附表 1-</vt:lpstr>
      <vt:lpstr>附表 2-1</vt:lpstr>
      <vt:lpstr>附表 2-2</vt:lpstr>
      <vt:lpstr>Sheet1</vt:lpstr>
      <vt:lpstr>附表 2-3（2021年）-万元</vt:lpstr>
      <vt:lpstr>附表 3-1（2021年）</vt:lpstr>
      <vt:lpstr>附表 3-2（2021年）</vt:lpstr>
      <vt:lpstr>附表 2-3（2022年）-万元</vt:lpstr>
      <vt:lpstr>附表 2-3（2022年）-崖州区</vt:lpstr>
      <vt:lpstr>2022年海棠区</vt:lpstr>
      <vt:lpstr>附表 3-1 （2022年）</vt:lpstr>
      <vt:lpstr>附表 3-2 （2022年）</vt:lpstr>
      <vt:lpstr>2021-2022年</vt:lpstr>
      <vt:lpstr>Sheet2</vt:lpstr>
      <vt:lpstr>附表 2-3（2021年） (2)</vt:lpstr>
      <vt:lpstr>附表 3-2</vt:lpstr>
      <vt:lpstr>附表 2-3（2022年）-育才区</vt:lpstr>
      <vt:lpstr>2022年资金安排调整过程-天涯区</vt:lpstr>
      <vt:lpstr>附表 2-3（2021年）-崖州区)</vt:lpstr>
      <vt:lpstr>附表 2-3（2021年）-育才区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未定义</dc:creator>
  <cp:lastModifiedBy>莫彬</cp:lastModifiedBy>
  <dcterms:created xsi:type="dcterms:W3CDTF">2021-02-05T06:45:00Z</dcterms:created>
  <cp:lastPrinted>2021-06-04T00:06:00Z</cp:lastPrinted>
  <dcterms:modified xsi:type="dcterms:W3CDTF">2024-07-01T01:40:33Z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8D7AE42EAE3A4CF1A0AF2A93C3344667</vt:lpwstr>
  </property>
  <property fmtid="{D5CDD505-2E9C-101B-9397-08002B2CF9AE}" pid="3" name="KSOProductBuildVer">
    <vt:lpwstr>2052-11.8.2.8411</vt:lpwstr>
  </property>
  <property fmtid="{D5CDD505-2E9C-101B-9397-08002B2CF9AE}" pid="4" name="KSOReadingLayout">
    <vt:bool>true</vt:bool>
  </property>
</Properties>
</file>